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7500" activeTab="0"/>
  </bookViews>
  <sheets>
    <sheet name="Instrukcja wypełniania" sheetId="1" r:id="rId1"/>
    <sheet name="Rozliczenie kosztów podróży" sheetId="2" r:id="rId2"/>
    <sheet name="Polecenie wyjazdu" sheetId="3" r:id="rId3"/>
    <sheet name="Ewidencja przebiegu pojazdu" sheetId="4" r:id="rId4"/>
    <sheet name="Rozliczenie kosztów podróży sta" sheetId="5" r:id="rId5"/>
  </sheets>
  <definedNames>
    <definedName name="_xlnm.Print_Area" localSheetId="3">'Ewidencja przebiegu pojazdu'!$A$1:$L$46</definedName>
    <definedName name="_xlnm.Print_Area" localSheetId="0">'Instrukcja wypełniania'!$A$1:$I$278</definedName>
    <definedName name="_xlnm.Print_Area" localSheetId="2">'Polecenie wyjazdu'!$A$1:$X$37</definedName>
    <definedName name="_xlnm.Print_Area" localSheetId="1">'Rozliczenie kosztów podróży'!$A$1:$AD$55</definedName>
    <definedName name="_xlnm.Print_Area" localSheetId="4">'Rozliczenie kosztów podróży sta'!$A$1:$T$49</definedName>
  </definedNames>
  <calcPr fullCalcOnLoad="1"/>
</workbook>
</file>

<file path=xl/sharedStrings.xml><?xml version="1.0" encoding="utf-8"?>
<sst xmlns="http://schemas.openxmlformats.org/spreadsheetml/2006/main" count="1104" uniqueCount="485">
  <si>
    <t>Motocykl</t>
  </si>
  <si>
    <t>Motorower</t>
  </si>
  <si>
    <r>
      <t xml:space="preserve">Samochód osobowy - pojemność silnika </t>
    </r>
    <r>
      <rPr>
        <b/>
        <sz val="11"/>
        <rFont val="Arial"/>
        <family val="2"/>
      </rPr>
      <t>do</t>
    </r>
    <r>
      <rPr>
        <sz val="11"/>
        <rFont val="Arial"/>
        <family val="2"/>
      </rPr>
      <t xml:space="preserve"> 900 cm3</t>
    </r>
  </si>
  <si>
    <t>Samochód osobowy - pojemność silnika powyżej 900 cm3</t>
  </si>
  <si>
    <t>data</t>
  </si>
  <si>
    <t>imię i nazwisko</t>
  </si>
  <si>
    <t>Ryczałty za dojazdy</t>
  </si>
  <si>
    <t>Razem przejazdy, dojazdy</t>
  </si>
  <si>
    <t>Diety</t>
  </si>
  <si>
    <t>Miejscowość</t>
  </si>
  <si>
    <t>Data</t>
  </si>
  <si>
    <t>Godzina</t>
  </si>
  <si>
    <t>Pięczątka organizacji</t>
  </si>
  <si>
    <t>12/34/2014</t>
  </si>
  <si>
    <t>z dnia:</t>
  </si>
  <si>
    <t>dla:</t>
  </si>
  <si>
    <t>Dzień:</t>
  </si>
  <si>
    <t>Rok:</t>
  </si>
  <si>
    <t>Miesiąc:</t>
  </si>
  <si>
    <t>stanowisko:</t>
  </si>
  <si>
    <t>nr:</t>
  </si>
  <si>
    <r>
      <t xml:space="preserve">Wstaw </t>
    </r>
    <r>
      <rPr>
        <b/>
        <sz val="11"/>
        <rFont val="Arial"/>
        <family val="2"/>
      </rPr>
      <t>datę polecenia wyjazdu</t>
    </r>
    <r>
      <rPr>
        <sz val="11"/>
        <rFont val="Arial"/>
        <family val="2"/>
      </rPr>
      <t xml:space="preserve"> </t>
    </r>
    <r>
      <rPr>
        <i/>
        <sz val="11"/>
        <color indexed="8"/>
        <rFont val="Arial"/>
        <family val="2"/>
      </rPr>
      <t>(</t>
    </r>
    <r>
      <rPr>
        <i/>
        <sz val="11"/>
        <color indexed="10"/>
        <rFont val="Arial"/>
        <family val="2"/>
      </rPr>
      <t>ta data nie może być późniejsza od daty wyjazdu !!!</t>
    </r>
    <r>
      <rPr>
        <i/>
        <sz val="11"/>
        <color indexed="8"/>
        <rFont val="Arial"/>
        <family val="2"/>
      </rPr>
      <t>).  Klikaj na zielone komórki po prawej stronie, następnie na strzałkę i wybieraj kursorem okres z rozwijanej listy</t>
    </r>
  </si>
  <si>
    <t>miejsce wyjazdu:</t>
  </si>
  <si>
    <t>na czas od:</t>
  </si>
  <si>
    <t>do:</t>
  </si>
  <si>
    <r>
      <t xml:space="preserve">Wstaw </t>
    </r>
    <r>
      <rPr>
        <b/>
        <sz val="11"/>
        <rFont val="Arial"/>
        <family val="2"/>
      </rPr>
      <t>datę wyjazdu</t>
    </r>
    <r>
      <rPr>
        <sz val="11"/>
        <rFont val="Arial"/>
        <family val="2"/>
      </rPr>
      <t xml:space="preserve"> w delegację służbową</t>
    </r>
    <r>
      <rPr>
        <i/>
        <sz val="11"/>
        <color indexed="8"/>
        <rFont val="Arial"/>
        <family val="2"/>
      </rPr>
      <t>.  Klikaj na zielone komórki po prawej stronie, następnie na strzałkę i wybieraj kursorem okres z rozwijanej listy</t>
    </r>
  </si>
  <si>
    <r>
      <t xml:space="preserve">Wstaw </t>
    </r>
    <r>
      <rPr>
        <b/>
        <sz val="11"/>
        <rFont val="Arial"/>
        <family val="2"/>
      </rPr>
      <t>datę powrotu</t>
    </r>
    <r>
      <rPr>
        <sz val="11"/>
        <rFont val="Arial"/>
        <family val="2"/>
      </rPr>
      <t xml:space="preserve"> z delegacji służbowej</t>
    </r>
    <r>
      <rPr>
        <i/>
        <sz val="11"/>
        <color indexed="8"/>
        <rFont val="Arial"/>
        <family val="2"/>
      </rPr>
      <t>.  Klikaj na zielone komórki po prawej stronie, następnie na strzałkę i wybieraj kursorem okres z rozwijanej listy</t>
    </r>
  </si>
  <si>
    <r>
      <t xml:space="preserve">Wstaw </t>
    </r>
    <r>
      <rPr>
        <b/>
        <sz val="11"/>
        <rFont val="Arial"/>
        <family val="2"/>
      </rPr>
      <t xml:space="preserve">numer delegacji służbowej </t>
    </r>
    <r>
      <rPr>
        <i/>
        <sz val="11"/>
        <rFont val="Arial"/>
        <family val="2"/>
      </rPr>
      <t>(zielone pole z prawej)</t>
    </r>
  </si>
  <si>
    <r>
      <t xml:space="preserve">Wstaw </t>
    </r>
    <r>
      <rPr>
        <b/>
        <sz val="11"/>
        <rFont val="Arial"/>
        <family val="2"/>
      </rPr>
      <t>stanowisko osoby</t>
    </r>
    <r>
      <rPr>
        <sz val="11"/>
        <rFont val="Arial"/>
        <family val="2"/>
      </rPr>
      <t xml:space="preserve"> udającej się w delegację służbową </t>
    </r>
    <r>
      <rPr>
        <i/>
        <sz val="11"/>
        <rFont val="Arial"/>
        <family val="2"/>
      </rPr>
      <t>(zielone pole z prawej)</t>
    </r>
  </si>
  <si>
    <r>
      <t xml:space="preserve">Wstaw </t>
    </r>
    <r>
      <rPr>
        <b/>
        <sz val="11"/>
        <rFont val="Arial"/>
        <family val="2"/>
      </rPr>
      <t>imię i nazwisko</t>
    </r>
    <r>
      <rPr>
        <sz val="11"/>
        <rFont val="Arial"/>
        <family val="2"/>
      </rPr>
      <t xml:space="preserve"> osoby udającej się w delegację służbową </t>
    </r>
    <r>
      <rPr>
        <i/>
        <sz val="11"/>
        <rFont val="Arial"/>
        <family val="2"/>
      </rPr>
      <t>(zielone pole z prawej)</t>
    </r>
  </si>
  <si>
    <t>cel wyjazdu:</t>
  </si>
  <si>
    <t>Rozpoznanie wstępne możliwości współpracy z miejscowymi organizacjami pozarządowymi oraz samorządem wiejskim</t>
  </si>
  <si>
    <r>
      <t xml:space="preserve">Opisz </t>
    </r>
    <r>
      <rPr>
        <b/>
        <sz val="11"/>
        <rFont val="Arial"/>
        <family val="2"/>
      </rPr>
      <t xml:space="preserve">cel </t>
    </r>
    <r>
      <rPr>
        <sz val="11"/>
        <rFont val="Arial"/>
        <family val="2"/>
      </rPr>
      <t xml:space="preserve">delegacji służbowej </t>
    </r>
    <r>
      <rPr>
        <i/>
        <sz val="11"/>
        <rFont val="Arial"/>
        <family val="2"/>
      </rPr>
      <t>(zielone pole z prawej)</t>
    </r>
  </si>
  <si>
    <t>środki lokomocji:</t>
  </si>
  <si>
    <t>1.</t>
  </si>
  <si>
    <t>2.</t>
  </si>
  <si>
    <t>1-1</t>
  </si>
  <si>
    <t>1-2</t>
  </si>
  <si>
    <t>1-3</t>
  </si>
  <si>
    <t>1-4</t>
  </si>
  <si>
    <t>1-5</t>
  </si>
  <si>
    <t>1-6</t>
  </si>
  <si>
    <t>1-7</t>
  </si>
  <si>
    <t>1-8</t>
  </si>
  <si>
    <t>1-9</t>
  </si>
  <si>
    <t>Model składa się z następujących części:</t>
  </si>
  <si>
    <t>podpis osoby zlecającej wyjazd</t>
  </si>
  <si>
    <t>Wniosek  o zaliczkę</t>
  </si>
  <si>
    <t>Polecenie wyjazdu - wniosek o zaliczkę:</t>
  </si>
  <si>
    <t>2-1</t>
  </si>
  <si>
    <t>2-2</t>
  </si>
  <si>
    <t>podpis osoby delegowanej</t>
  </si>
  <si>
    <t>podpis osoby zatwierdzającej</t>
  </si>
  <si>
    <t>2-3</t>
  </si>
  <si>
    <t>2-4</t>
  </si>
  <si>
    <r>
      <rPr>
        <b/>
        <sz val="11"/>
        <rFont val="Arial"/>
        <family val="2"/>
      </rPr>
      <t xml:space="preserve">Wydrukowana </t>
    </r>
    <r>
      <rPr>
        <sz val="11"/>
        <rFont val="Arial"/>
        <family val="2"/>
      </rPr>
      <t>zakładka "</t>
    </r>
    <r>
      <rPr>
        <b/>
        <sz val="11"/>
        <rFont val="Arial"/>
        <family val="2"/>
      </rPr>
      <t>Polecenie wyjazdu</t>
    </r>
    <r>
      <rPr>
        <sz val="11"/>
        <rFont val="Arial"/>
        <family val="2"/>
      </rPr>
      <t>" powinna zostać podpisana przez:</t>
    </r>
  </si>
  <si>
    <r>
      <rPr>
        <b/>
        <sz val="11"/>
        <rFont val="Arial"/>
        <family val="2"/>
      </rPr>
      <t>Osobę delegowaną do wyjazdu</t>
    </r>
    <r>
      <rPr>
        <sz val="11"/>
        <rFont val="Arial"/>
        <family val="2"/>
      </rPr>
      <t xml:space="preserve"> w podróż służbową pod wnioskiem o zaliczkę (</t>
    </r>
    <r>
      <rPr>
        <b/>
        <sz val="11"/>
        <rFont val="Arial"/>
        <family val="2"/>
      </rPr>
      <t>Wniosek o zaliczkę</t>
    </r>
    <r>
      <rPr>
        <sz val="11"/>
        <rFont val="Arial"/>
        <family val="2"/>
      </rPr>
      <t xml:space="preserve"> na "</t>
    </r>
    <r>
      <rPr>
        <b/>
        <sz val="11"/>
        <rFont val="Arial"/>
        <family val="2"/>
      </rPr>
      <t>Poleceniu wyjazdu</t>
    </r>
    <r>
      <rPr>
        <sz val="11"/>
        <rFont val="Arial"/>
        <family val="2"/>
      </rPr>
      <t>")</t>
    </r>
  </si>
  <si>
    <r>
      <rPr>
        <b/>
        <sz val="11"/>
        <rFont val="Arial"/>
        <family val="2"/>
      </rPr>
      <t>Osobę zlecającą wyjazd</t>
    </r>
    <r>
      <rPr>
        <sz val="11"/>
        <rFont val="Arial"/>
        <family val="2"/>
      </rPr>
      <t xml:space="preserve"> w podróż służbową (dolny lewy róg na "</t>
    </r>
    <r>
      <rPr>
        <b/>
        <sz val="11"/>
        <rFont val="Arial"/>
        <family val="2"/>
      </rPr>
      <t>Poleceniu wyjazdu</t>
    </r>
    <r>
      <rPr>
        <sz val="11"/>
        <rFont val="Arial"/>
        <family val="2"/>
      </rPr>
      <t>")</t>
    </r>
  </si>
  <si>
    <r>
      <rPr>
        <b/>
        <sz val="11"/>
        <rFont val="Arial"/>
        <family val="2"/>
      </rPr>
      <t>Osobę zatwierdzającą wypłatę zaliczki</t>
    </r>
    <r>
      <rPr>
        <sz val="11"/>
        <rFont val="Arial"/>
        <family val="2"/>
      </rPr>
      <t xml:space="preserve"> (</t>
    </r>
    <r>
      <rPr>
        <b/>
        <sz val="11"/>
        <rFont val="Arial"/>
        <family val="2"/>
      </rPr>
      <t>Wniosek o zaliczkę</t>
    </r>
    <r>
      <rPr>
        <sz val="11"/>
        <rFont val="Arial"/>
        <family val="2"/>
      </rPr>
      <t xml:space="preserve"> na "</t>
    </r>
    <r>
      <rPr>
        <b/>
        <sz val="11"/>
        <rFont val="Arial"/>
        <family val="2"/>
      </rPr>
      <t>Poleceniu wyjazdu</t>
    </r>
    <r>
      <rPr>
        <sz val="11"/>
        <rFont val="Arial"/>
        <family val="2"/>
      </rPr>
      <t>")</t>
    </r>
  </si>
  <si>
    <t>Wyjazd</t>
  </si>
  <si>
    <t>Przyjazd</t>
  </si>
  <si>
    <t>Koszty przejazdu</t>
  </si>
  <si>
    <t>Dzień</t>
  </si>
  <si>
    <t>Miesiąc</t>
  </si>
  <si>
    <t>Rok</t>
  </si>
  <si>
    <t>Warszawa</t>
  </si>
  <si>
    <t>00</t>
  </si>
  <si>
    <t>01</t>
  </si>
  <si>
    <t>02</t>
  </si>
  <si>
    <t>03</t>
  </si>
  <si>
    <t>04</t>
  </si>
  <si>
    <t>05</t>
  </si>
  <si>
    <t>06</t>
  </si>
  <si>
    <t>07</t>
  </si>
  <si>
    <t>08</t>
  </si>
  <si>
    <t>09</t>
  </si>
  <si>
    <t>Środki            lokomocji</t>
  </si>
  <si>
    <t>3.</t>
  </si>
  <si>
    <t>3-1</t>
  </si>
  <si>
    <r>
      <rPr>
        <b/>
        <sz val="11"/>
        <rFont val="Arial"/>
        <family val="2"/>
      </rPr>
      <t>Osobę delegowaną do wyjazdu</t>
    </r>
    <r>
      <rPr>
        <sz val="11"/>
        <rFont val="Arial"/>
        <family val="2"/>
      </rPr>
      <t xml:space="preserve"> w podróż służbową, kwitującą odbiór zaliczki (</t>
    </r>
    <r>
      <rPr>
        <b/>
        <sz val="11"/>
        <rFont val="Arial"/>
        <family val="2"/>
      </rPr>
      <t>Wniosek o zaliczkę</t>
    </r>
    <r>
      <rPr>
        <sz val="11"/>
        <rFont val="Arial"/>
        <family val="2"/>
      </rPr>
      <t xml:space="preserve"> na "</t>
    </r>
    <r>
      <rPr>
        <b/>
        <sz val="11"/>
        <rFont val="Arial"/>
        <family val="2"/>
      </rPr>
      <t>Poleceniu wyjazdu</t>
    </r>
    <r>
      <rPr>
        <sz val="11"/>
        <rFont val="Arial"/>
        <family val="2"/>
      </rPr>
      <t>")</t>
    </r>
  </si>
  <si>
    <t>Minut</t>
  </si>
  <si>
    <r>
      <rPr>
        <b/>
        <sz val="11"/>
        <rFont val="Arial"/>
        <family val="2"/>
      </rPr>
      <t xml:space="preserve">Wydrukuj </t>
    </r>
    <r>
      <rPr>
        <sz val="11"/>
        <rFont val="Arial"/>
        <family val="2"/>
      </rPr>
      <t>zakładkę "</t>
    </r>
    <r>
      <rPr>
        <b/>
        <sz val="11"/>
        <rFont val="Arial"/>
        <family val="2"/>
      </rPr>
      <t>Polecenie wyjazdu</t>
    </r>
    <r>
      <rPr>
        <sz val="11"/>
        <rFont val="Arial"/>
        <family val="2"/>
      </rPr>
      <t>". To formalny dokument potwierdzajacy twoją podróż służbową oraz podstawa do starania się o zaliczkę na związane z nią koszty.</t>
    </r>
  </si>
  <si>
    <r>
      <t xml:space="preserve">Data zakończenia podróży służbowej                                                                                     </t>
    </r>
    <r>
      <rPr>
        <b/>
        <i/>
        <sz val="9"/>
        <color indexed="30"/>
        <rFont val="Arial"/>
        <family val="2"/>
      </rPr>
      <t>(Klikaj na zielone komórki poniżej, następnie na strzałkę i wybieraj kursorem okres z rozwijanej listy)</t>
    </r>
  </si>
  <si>
    <t xml:space="preserve">Środki lokomocji  </t>
  </si>
  <si>
    <r>
      <rPr>
        <b/>
        <i/>
        <u val="single"/>
        <sz val="14"/>
        <color indexed="51"/>
        <rFont val="Arial"/>
        <family val="2"/>
      </rPr>
      <t>Rozliczenie kosztów podróży</t>
    </r>
    <r>
      <rPr>
        <b/>
        <i/>
        <sz val="14"/>
        <color indexed="51"/>
        <rFont val="Arial"/>
        <family val="2"/>
      </rPr>
      <t xml:space="preserve"> </t>
    </r>
    <r>
      <rPr>
        <i/>
        <sz val="14"/>
        <rFont val="Arial"/>
        <family val="2"/>
      </rPr>
      <t>(wypełniamy po zakończeniu podróży służbowej):</t>
    </r>
  </si>
  <si>
    <r>
      <rPr>
        <b/>
        <i/>
        <u val="single"/>
        <sz val="14"/>
        <color indexed="51"/>
        <rFont val="Arial"/>
        <family val="2"/>
      </rPr>
      <t>Polecenie wyjazdu</t>
    </r>
    <r>
      <rPr>
        <b/>
        <i/>
        <sz val="12"/>
        <color indexed="51"/>
        <rFont val="Arial"/>
        <family val="2"/>
      </rPr>
      <t xml:space="preserve"> - </t>
    </r>
    <r>
      <rPr>
        <i/>
        <sz val="12"/>
        <color indexed="8"/>
        <rFont val="Arial"/>
        <family val="2"/>
      </rPr>
      <t>jest to formalne potwierdzenie zlecenia odbycia podróży służbowej przez pracownika, potwierdzone podpisem osoby zlecającej tą podróż. Polecenie wyjazdu stanowi podstawę do ubiegania się o zaliczkę na koszty związane z wyjazdem.</t>
    </r>
  </si>
  <si>
    <t>Samochód osobowy - pojemność silnika do 900 cm3</t>
  </si>
  <si>
    <t xml:space="preserve">Koszty podróży służbowej prywatnym samochodem osobowym, motocyklem lub motorowerem </t>
  </si>
  <si>
    <t>Koszt podróży wylicza się automatycznie</t>
  </si>
  <si>
    <t>pociąg</t>
  </si>
  <si>
    <t>(imię i nazwisko pracownika)</t>
  </si>
  <si>
    <t>Typ pojazdu:</t>
  </si>
  <si>
    <t>Marka i model:</t>
  </si>
  <si>
    <t>Numer rejestracyjny:</t>
  </si>
  <si>
    <t>Data wyjazdu</t>
  </si>
  <si>
    <t>Trasa przejazdu</t>
  </si>
  <si>
    <t>Ilość przejechanych kilometrów</t>
  </si>
  <si>
    <t>skąd</t>
  </si>
  <si>
    <t>dokąd</t>
  </si>
  <si>
    <t>Zastosowana stawka zwrotu za 1 km:</t>
  </si>
  <si>
    <t>Kwota do zwrotu dla pracownika</t>
  </si>
  <si>
    <t>(podpis pracownika)</t>
  </si>
  <si>
    <t>(data)</t>
  </si>
  <si>
    <r>
      <t xml:space="preserve">Wstaw jakimi </t>
    </r>
    <r>
      <rPr>
        <b/>
        <sz val="11"/>
        <rFont val="Arial"/>
        <family val="2"/>
      </rPr>
      <t>środkiami lokomocji</t>
    </r>
    <r>
      <rPr>
        <sz val="11"/>
        <rFont val="Arial"/>
        <family val="2"/>
      </rPr>
      <t xml:space="preserve"> będzie poruszać się delegowana osoba w czasie swojej podróży służbowej, np. pociąg, samolot albo prywatny samochód osobowy, marki takiej i takiej o numerze rejestracyjnym takim i takim</t>
    </r>
  </si>
  <si>
    <t>WOT 345TR</t>
  </si>
  <si>
    <r>
      <t xml:space="preserve">marka i model </t>
    </r>
    <r>
      <rPr>
        <i/>
        <sz val="11"/>
        <rFont val="Arial"/>
        <family val="2"/>
      </rPr>
      <t>(zielone pole z prawej)</t>
    </r>
  </si>
  <si>
    <r>
      <t xml:space="preserve">Jeżeli będzie to </t>
    </r>
    <r>
      <rPr>
        <b/>
        <sz val="11"/>
        <rFont val="Arial"/>
        <family val="2"/>
      </rPr>
      <t>samochód osobowy, motocykl</t>
    </r>
    <r>
      <rPr>
        <sz val="11"/>
        <rFont val="Arial"/>
        <family val="2"/>
      </rPr>
      <t xml:space="preserve"> lub </t>
    </r>
    <r>
      <rPr>
        <b/>
        <sz val="11"/>
        <rFont val="Arial"/>
        <family val="2"/>
      </rPr>
      <t>motorower</t>
    </r>
    <r>
      <rPr>
        <sz val="11"/>
        <rFont val="Arial"/>
        <family val="2"/>
      </rPr>
      <t xml:space="preserve"> niebędący własnością pracodawcy wtedy podaj poniżej:</t>
    </r>
  </si>
  <si>
    <r>
      <t xml:space="preserve">rodzaj pojazdu </t>
    </r>
    <r>
      <rPr>
        <i/>
        <sz val="11"/>
        <rFont val="Arial"/>
        <family val="2"/>
      </rPr>
      <t>(kliknij na zieloną komórkę po prawej stronie, następnie na strzałkę i wybierz kursorem rodzaj pojazdu)</t>
    </r>
  </si>
  <si>
    <r>
      <t>numer rejestracyjny (</t>
    </r>
    <r>
      <rPr>
        <i/>
        <sz val="11"/>
        <rFont val="Arial"/>
        <family val="2"/>
      </rPr>
      <t>zielone pole z prawej)</t>
    </r>
  </si>
  <si>
    <t>Jeżeli będą to inne środki lokomocji (pociąg, samolot, autobus itp.) wtedy wymień wszystkie na zielonym polu po prawej</t>
  </si>
  <si>
    <t>autobus, pociąg</t>
  </si>
  <si>
    <t>Łada Niva</t>
  </si>
  <si>
    <r>
      <rPr>
        <b/>
        <i/>
        <u val="single"/>
        <sz val="14"/>
        <color indexed="51"/>
        <rFont val="Arial"/>
        <family val="2"/>
      </rPr>
      <t>Polecenie wyjazdu</t>
    </r>
    <r>
      <rPr>
        <b/>
        <i/>
        <sz val="14"/>
        <color indexed="51"/>
        <rFont val="Arial"/>
        <family val="2"/>
      </rPr>
      <t xml:space="preserve"> </t>
    </r>
    <r>
      <rPr>
        <i/>
        <sz val="14"/>
        <rFont val="Arial"/>
        <family val="2"/>
      </rPr>
      <t>- (dane dotyczące podróży i osoby delegowanej):</t>
    </r>
  </si>
  <si>
    <t>autobus</t>
  </si>
  <si>
    <t>samolot</t>
  </si>
  <si>
    <t>Noclegi według rachunków</t>
  </si>
  <si>
    <t>Noclegi ryczałt</t>
  </si>
  <si>
    <t>Inne wydtki według załączników</t>
  </si>
  <si>
    <t>Razem koszty podróży służbowej</t>
  </si>
  <si>
    <t>Pobrana zaliczka</t>
  </si>
  <si>
    <t>Kwota do zwrotu pracownikowi</t>
  </si>
  <si>
    <t>Niniejsze rozliczenie kosztów podróży przedkładam</t>
  </si>
  <si>
    <t>Rozliczenie zostało sprawdzone pod względem rachunkowym i formalnym</t>
  </si>
  <si>
    <t>Kwota do zwrotu do kasy</t>
  </si>
  <si>
    <t>podpis osoby sprawdzającej</t>
  </si>
  <si>
    <t>Finansowane z:</t>
  </si>
  <si>
    <t>Pozycja budżetu:</t>
  </si>
  <si>
    <t>Zatwierdzono rozliczenie i zwrot na kwotę:</t>
  </si>
  <si>
    <t>Kwituję odbiór kwoty:</t>
  </si>
  <si>
    <t>słownie:</t>
  </si>
  <si>
    <t>podpis osoby delegowanej lub kasjera</t>
  </si>
  <si>
    <t>Ilość załączonych dokumentów:</t>
  </si>
  <si>
    <t>(adres osoby używającej pojazd)</t>
  </si>
  <si>
    <t xml:space="preserve">Ewidencja przebiegu pojazdu </t>
  </si>
  <si>
    <r>
      <rPr>
        <b/>
        <i/>
        <u val="single"/>
        <sz val="14"/>
        <color indexed="51"/>
        <rFont val="Arial"/>
        <family val="2"/>
      </rPr>
      <t xml:space="preserve">Ewidencja przebiegu pojazdu </t>
    </r>
    <r>
      <rPr>
        <b/>
        <i/>
        <sz val="12"/>
        <color indexed="51"/>
        <rFont val="Arial"/>
        <family val="2"/>
      </rPr>
      <t xml:space="preserve">- </t>
    </r>
    <r>
      <rPr>
        <i/>
        <sz val="12"/>
        <color indexed="8"/>
        <rFont val="Arial"/>
        <family val="2"/>
      </rPr>
      <t>jeżeli pracownik odbywa podróż służbową samochodem osobowym, motocyklem lub motorowerem niebędącym własnością pracodawcy wtedy zwrot kosztów podróży może nastąpić tylko na podstawie ewidencji przebiegu pojazdu</t>
    </r>
  </si>
  <si>
    <t>Razem</t>
  </si>
  <si>
    <r>
      <t xml:space="preserve">Wstaw adres osoby udającej się w delegację służbową pojazdem niebędącym własnością pracodawcy </t>
    </r>
    <r>
      <rPr>
        <i/>
        <sz val="11"/>
        <rFont val="Arial"/>
        <family val="2"/>
      </rPr>
      <t>(zielone pole z prawej)</t>
    </r>
  </si>
  <si>
    <t>ul. Zrywna 45 m23, 05-567 Chrzonkowice</t>
  </si>
  <si>
    <t>(podpis osoby zatwierdzającej)</t>
  </si>
  <si>
    <t>(nr polecenia wyjazdu)</t>
  </si>
  <si>
    <t>Koordynator ds. Projektów Intermodalnych</t>
  </si>
  <si>
    <t>(cel wyjazdu)</t>
  </si>
  <si>
    <t>4.</t>
  </si>
  <si>
    <t>4-1</t>
  </si>
  <si>
    <t>4-2</t>
  </si>
  <si>
    <r>
      <t>Przejdź na zakładkę "</t>
    </r>
    <r>
      <rPr>
        <b/>
        <sz val="11"/>
        <rFont val="Arial"/>
        <family val="2"/>
      </rPr>
      <t>Ewidencja przebiegu pojazdu</t>
    </r>
    <r>
      <rPr>
        <sz val="11"/>
        <rFont val="Arial"/>
        <family val="2"/>
      </rPr>
      <t xml:space="preserve">" do tabeli z opisem tras przejazdu i ukryj niepotrzebne niewypełnionę linie </t>
    </r>
    <r>
      <rPr>
        <i/>
        <sz val="11"/>
        <rFont val="Arial"/>
        <family val="2"/>
      </rPr>
      <t>(zaznacz linie kursorem i naciśnij na prawy przycisk myszki, następnie wybierz opcję "</t>
    </r>
    <r>
      <rPr>
        <b/>
        <i/>
        <sz val="11"/>
        <rFont val="Arial"/>
        <family val="2"/>
      </rPr>
      <t>Ukryj</t>
    </r>
    <r>
      <rPr>
        <i/>
        <sz val="11"/>
        <rFont val="Arial"/>
        <family val="2"/>
      </rPr>
      <t>").</t>
    </r>
  </si>
  <si>
    <t>4-3</t>
  </si>
  <si>
    <r>
      <t>Wydrukuj "</t>
    </r>
    <r>
      <rPr>
        <b/>
        <sz val="11"/>
        <rFont val="Arial"/>
        <family val="2"/>
      </rPr>
      <t>Ewidencję przebiegu pojazdu</t>
    </r>
    <r>
      <rPr>
        <sz val="11"/>
        <rFont val="Arial"/>
        <family val="2"/>
      </rPr>
      <t xml:space="preserve">". </t>
    </r>
    <r>
      <rPr>
        <b/>
        <sz val="11"/>
        <rFont val="Arial"/>
        <family val="2"/>
      </rPr>
      <t>Osoba używjąca pojazd</t>
    </r>
    <r>
      <rPr>
        <sz val="11"/>
        <rFont val="Arial"/>
        <family val="2"/>
      </rPr>
      <t xml:space="preserve"> oraz </t>
    </r>
    <r>
      <rPr>
        <b/>
        <sz val="11"/>
        <rFont val="Arial"/>
        <family val="2"/>
      </rPr>
      <t>osoba zatwierdzająca ewidencję</t>
    </r>
    <r>
      <rPr>
        <sz val="11"/>
        <rFont val="Arial"/>
        <family val="2"/>
      </rPr>
      <t xml:space="preserve"> powinny podpisać się na wydruku, który należy dołączyć do składanego "</t>
    </r>
    <r>
      <rPr>
        <b/>
        <sz val="11"/>
        <rFont val="Arial"/>
        <family val="2"/>
      </rPr>
      <t>Rozliczenia kosztów podróży</t>
    </r>
    <r>
      <rPr>
        <sz val="11"/>
        <rFont val="Arial"/>
        <family val="2"/>
      </rPr>
      <t>".</t>
    </r>
  </si>
  <si>
    <t>3-2</t>
  </si>
  <si>
    <t>Kwota</t>
  </si>
  <si>
    <t>Opis kosztu</t>
  </si>
  <si>
    <t>Hotel Sobieski</t>
  </si>
  <si>
    <t>Hotel Spiżowy</t>
  </si>
  <si>
    <t>Pensjonat Leśny</t>
  </si>
  <si>
    <r>
      <t xml:space="preserve">Wstaw </t>
    </r>
    <r>
      <rPr>
        <b/>
        <sz val="11"/>
        <rFont val="Arial"/>
        <family val="2"/>
      </rPr>
      <t>koszty noclegów według rachunków</t>
    </r>
    <r>
      <rPr>
        <sz val="11"/>
        <rFont val="Arial"/>
        <family val="2"/>
      </rPr>
      <t>, które załącz do "</t>
    </r>
    <r>
      <rPr>
        <b/>
        <sz val="11"/>
        <rFont val="Arial"/>
        <family val="2"/>
      </rPr>
      <t>Rozliczenia kosztów podróżych</t>
    </r>
    <r>
      <rPr>
        <sz val="11"/>
        <rFont val="Arial"/>
        <family val="2"/>
      </rPr>
      <t>". Wstawiaj kwoty w zielone komórki poniżej.</t>
    </r>
  </si>
  <si>
    <t>Opłata parkingowa</t>
  </si>
  <si>
    <t>Opłaty autostradowe</t>
  </si>
  <si>
    <r>
      <t xml:space="preserve">Wstaw </t>
    </r>
    <r>
      <rPr>
        <b/>
        <sz val="11"/>
        <rFont val="Arial"/>
        <family val="2"/>
      </rPr>
      <t xml:space="preserve">liczbę załączników </t>
    </r>
    <r>
      <rPr>
        <sz val="11"/>
        <rFont val="Arial"/>
        <family val="2"/>
      </rPr>
      <t>(</t>
    </r>
    <r>
      <rPr>
        <i/>
        <sz val="11"/>
        <rFont val="Arial"/>
        <family val="2"/>
      </rPr>
      <t>zielona komórka po prawej)</t>
    </r>
    <r>
      <rPr>
        <b/>
        <sz val="11"/>
        <rFont val="Arial"/>
        <family val="2"/>
      </rPr>
      <t xml:space="preserve">, </t>
    </r>
    <r>
      <rPr>
        <sz val="11"/>
        <rFont val="Arial"/>
        <family val="2"/>
      </rPr>
      <t>które dołączasz do</t>
    </r>
    <r>
      <rPr>
        <b/>
        <sz val="11"/>
        <rFont val="Arial"/>
        <family val="2"/>
      </rPr>
      <t xml:space="preserve"> "Rozliczenia kosztów podróży" </t>
    </r>
    <r>
      <rPr>
        <sz val="11"/>
        <rFont val="Arial"/>
        <family val="2"/>
      </rPr>
      <t>czyli wszystkie faktury, ewidencję przebiegu pojazdu i inne dokumenty potwierdzające wydatki związane z odbytą podróżą służbową</t>
    </r>
  </si>
  <si>
    <r>
      <t>Wydrukuj</t>
    </r>
    <r>
      <rPr>
        <b/>
        <sz val="11"/>
        <rFont val="Arial"/>
        <family val="2"/>
      </rPr>
      <t xml:space="preserve"> "Rozliczenie kosztów podróży"</t>
    </r>
    <r>
      <rPr>
        <sz val="11"/>
        <rFont val="Arial"/>
        <family val="2"/>
      </rPr>
      <t>. Teraz trzeba wykonać następujące kroki:</t>
    </r>
  </si>
  <si>
    <r>
      <rPr>
        <b/>
        <sz val="11"/>
        <rFont val="Arial"/>
        <family val="2"/>
      </rPr>
      <t>Osoba delegowana</t>
    </r>
    <r>
      <rPr>
        <sz val="11"/>
        <rFont val="Arial"/>
        <family val="2"/>
      </rPr>
      <t xml:space="preserve"> powinna podpisać się pod "</t>
    </r>
    <r>
      <rPr>
        <b/>
        <sz val="11"/>
        <rFont val="Arial"/>
        <family val="2"/>
      </rPr>
      <t>Rozliczeniem kosztów podróży</t>
    </r>
    <r>
      <rPr>
        <sz val="11"/>
        <rFont val="Arial"/>
        <family val="2"/>
      </rPr>
      <t>"</t>
    </r>
  </si>
  <si>
    <r>
      <t xml:space="preserve">Następnie podpisuje się </t>
    </r>
    <r>
      <rPr>
        <b/>
        <sz val="11"/>
        <rFont val="Arial"/>
        <family val="2"/>
      </rPr>
      <t>osoba sprawdzająca</t>
    </r>
    <r>
      <rPr>
        <sz val="11"/>
        <rFont val="Arial"/>
        <family val="2"/>
      </rPr>
      <t xml:space="preserve"> pod względem rachunkowym i formalnym "</t>
    </r>
    <r>
      <rPr>
        <b/>
        <sz val="11"/>
        <rFont val="Arial"/>
        <family val="2"/>
      </rPr>
      <t>Rozliczenie kosztów podróży</t>
    </r>
    <r>
      <rPr>
        <sz val="11"/>
        <rFont val="Arial"/>
        <family val="2"/>
      </rPr>
      <t>"</t>
    </r>
  </si>
  <si>
    <t>Tak</t>
  </si>
  <si>
    <t>Nie</t>
  </si>
  <si>
    <t>mniej niż 8 godzin</t>
  </si>
  <si>
    <t>od 8 do 12 godzin</t>
  </si>
  <si>
    <t>ponad 12 godzin</t>
  </si>
  <si>
    <t>dieta nie przysługuje</t>
  </si>
  <si>
    <t>przysługuje 50% diety</t>
  </si>
  <si>
    <t>przysługuje 100% diety</t>
  </si>
  <si>
    <t>pełna doba</t>
  </si>
  <si>
    <t>śniadanie</t>
  </si>
  <si>
    <t>obiad</t>
  </si>
  <si>
    <t>kolacja</t>
  </si>
  <si>
    <t>3-3</t>
  </si>
  <si>
    <t>3-4</t>
  </si>
  <si>
    <t>3-5</t>
  </si>
  <si>
    <t>3-6</t>
  </si>
  <si>
    <t>3-7</t>
  </si>
  <si>
    <t>3-8</t>
  </si>
  <si>
    <t>samochodem osobowym, motocyklem lub motorowerem niebędącym własnością pracodawcy</t>
  </si>
  <si>
    <r>
      <rPr>
        <b/>
        <i/>
        <u val="single"/>
        <sz val="14"/>
        <color indexed="51"/>
        <rFont val="Arial"/>
        <family val="2"/>
      </rPr>
      <t>Rozliczenie kosztów podróży</t>
    </r>
    <r>
      <rPr>
        <b/>
        <i/>
        <sz val="14"/>
        <color indexed="51"/>
        <rFont val="Arial"/>
        <family val="2"/>
      </rPr>
      <t xml:space="preserve"> </t>
    </r>
    <r>
      <rPr>
        <i/>
        <sz val="12"/>
        <color indexed="8"/>
        <rFont val="Arial"/>
        <family val="2"/>
      </rPr>
      <t>- zebranie wszystkich wydatków związanych z podróżą służbową na jednym rozliczeniu, z którego wynika kwota zwrotu dla pracownika, jeżeli koszty były wyższe niż pobrana wcześniej zaliczka lub kwota zwrotu dla organizacji jeżeli zaliczka była wyższa niż rzeczywiste koszty podróży służbowej</t>
    </r>
  </si>
  <si>
    <t>Eugeniusz Dębała</t>
  </si>
  <si>
    <r>
      <t xml:space="preserve">Następnie podpisuje się </t>
    </r>
    <r>
      <rPr>
        <b/>
        <sz val="11"/>
        <rFont val="Arial"/>
        <family val="2"/>
      </rPr>
      <t>osoba zatwierdzająca</t>
    </r>
    <r>
      <rPr>
        <sz val="11"/>
        <rFont val="Arial"/>
        <family val="2"/>
      </rPr>
      <t xml:space="preserve"> "</t>
    </r>
    <r>
      <rPr>
        <b/>
        <sz val="11"/>
        <rFont val="Arial"/>
        <family val="2"/>
      </rPr>
      <t>Rozliczenie kosztów podróży</t>
    </r>
    <r>
      <rPr>
        <sz val="11"/>
        <rFont val="Arial"/>
        <family val="2"/>
      </rPr>
      <t>" i zwrot kosztów osobie delegownej (</t>
    </r>
    <r>
      <rPr>
        <i/>
        <sz val="11"/>
        <rFont val="Arial"/>
        <family val="2"/>
      </rPr>
      <t>kwota może być inna niż wynikająca z rozliczenia jeśli osoba zatwierdzająca nie zaakceptuje całości kosztów</t>
    </r>
    <r>
      <rPr>
        <sz val="11"/>
        <rFont val="Arial"/>
        <family val="2"/>
      </rPr>
      <t>). W tej  części "</t>
    </r>
    <r>
      <rPr>
        <b/>
        <sz val="11"/>
        <rFont val="Arial"/>
        <family val="2"/>
      </rPr>
      <t>Rozliczenia kosztów podróży"</t>
    </r>
    <r>
      <rPr>
        <sz val="11"/>
        <rFont val="Arial"/>
        <family val="2"/>
      </rPr>
      <t xml:space="preserve"> można wpisać, z którego projektu są finansowane koszty rozliczanej podróży służbowej oraz dokładnie z której pozycji budżetu.</t>
    </r>
  </si>
  <si>
    <r>
      <t xml:space="preserve">Następnie podpisuje się </t>
    </r>
    <r>
      <rPr>
        <b/>
        <sz val="11"/>
        <rFont val="Arial"/>
        <family val="2"/>
      </rPr>
      <t>osoba delegowana</t>
    </r>
    <r>
      <rPr>
        <sz val="11"/>
        <rFont val="Arial"/>
        <family val="2"/>
      </rPr>
      <t xml:space="preserve"> jeśli kwituje odbiór pieniędzy za poniesione wydatki lub </t>
    </r>
    <r>
      <rPr>
        <b/>
        <sz val="11"/>
        <rFont val="Arial"/>
        <family val="2"/>
      </rPr>
      <t>kasjer</t>
    </r>
    <r>
      <rPr>
        <sz val="11"/>
        <rFont val="Arial"/>
        <family val="2"/>
      </rPr>
      <t xml:space="preserve"> jeśli przyjmuje zwrot niewykorzystanej zaliczki</t>
    </r>
  </si>
  <si>
    <r>
      <t>* Maksymalne stawki zwrotu kosztów za 1 km ustala</t>
    </r>
    <r>
      <rPr>
        <b/>
        <i/>
        <u val="single"/>
        <sz val="11"/>
        <color indexed="10"/>
        <rFont val="Arial"/>
        <family val="2"/>
      </rPr>
      <t xml:space="preserve"> rozporządzenie</t>
    </r>
    <r>
      <rPr>
        <b/>
        <i/>
        <sz val="11"/>
        <color indexed="10"/>
        <rFont val="Arial"/>
        <family val="2"/>
      </rPr>
      <t xml:space="preserve"> Ministra Infrastruktury z dnia 25 marca 2002 r. w sprawie warunków ustalania oraz sposobu dokonywania zwrotu kosztów używania do celów służbowych samochodów osobowych, motocykli i motorowerów niebędących własnością pracodawcy (Dz. U. nr 27, poz. 271 ze zm.).</t>
    </r>
  </si>
  <si>
    <r>
      <t xml:space="preserve">Wpisz nazwę miejscowości, z której rozpoczyna się podróż służbowa.                                                      </t>
    </r>
    <r>
      <rPr>
        <b/>
        <sz val="10"/>
        <color indexed="8"/>
        <rFont val="Arial"/>
        <family val="2"/>
      </rPr>
      <t xml:space="preserve">  </t>
    </r>
    <r>
      <rPr>
        <sz val="10"/>
        <color indexed="8"/>
        <rFont val="Arial"/>
        <family val="2"/>
      </rPr>
      <t xml:space="preserve">Ponieważ podróż służbowa może obejmować przejazd do wielu miejscowości model przewiduje wpisanie do 10 kolejnych miejsc docelowych. Pamiętaj, że miejscowość przyjazdu jest miejscowością wyjazdu w następnej linijce.                                                                         </t>
    </r>
  </si>
  <si>
    <t>(zielone pola poniżej)</t>
  </si>
  <si>
    <t>Data rozpoczęcia podróży służbowej</t>
  </si>
  <si>
    <t>(Klikaj na zielone komórki poniżej, następnie na strzałkę i wybieraj kursorem okres z rozwijanej listy)</t>
  </si>
  <si>
    <t xml:space="preserve">Dokładny czas wyjazdu w godzinach i munutach </t>
  </si>
  <si>
    <t>(Klikaj na zielone komórki poniżej, następnie na strzałkę i wybieraj kursorem godziny i minuty z rozwijanej listy)</t>
  </si>
  <si>
    <r>
      <t xml:space="preserve">Wpisz nazwę miejscowości, w której kończy się podróż służbowa.                                                        </t>
    </r>
    <r>
      <rPr>
        <sz val="10"/>
        <color indexed="8"/>
        <rFont val="Arial"/>
        <family val="2"/>
      </rPr>
      <t xml:space="preserve">Ponieważ podróż służbowa może obejmować przejazd do wielu miejscowości model przewiduje wpisanie do 10 kolejnych miejsc docelowych. Pamiętaj, że miejscowość przyjazdu jest miejscowością wyjazdu w następnej linijce.                                                                                  </t>
    </r>
    <r>
      <rPr>
        <b/>
        <i/>
        <sz val="10"/>
        <color indexed="30"/>
        <rFont val="Arial"/>
        <family val="2"/>
      </rPr>
      <t>(zielone pola poniżej)</t>
    </r>
  </si>
  <si>
    <r>
      <rPr>
        <b/>
        <sz val="12"/>
        <color indexed="8"/>
        <rFont val="Arial"/>
        <family val="2"/>
      </rPr>
      <t xml:space="preserve">Dokładny czas wyjazdu   </t>
    </r>
    <r>
      <rPr>
        <b/>
        <sz val="10"/>
        <color indexed="8"/>
        <rFont val="Arial"/>
        <family val="2"/>
      </rPr>
      <t xml:space="preserve">                       </t>
    </r>
    <r>
      <rPr>
        <b/>
        <i/>
        <sz val="9"/>
        <color indexed="30"/>
        <rFont val="Arial"/>
        <family val="2"/>
      </rPr>
      <t>(Klikaj na zielone komórki poniżej, następnie na strzałkę i wybieraj kursorem godziny iminuty z rozwijanej listy)</t>
    </r>
  </si>
  <si>
    <t xml:space="preserve">Jeżeli podróż służbowa odbywa się prywatnym samochodem osobowym, motocyklem lub motorowerem to           </t>
  </si>
  <si>
    <r>
      <t xml:space="preserve">Jeżeli podróż służbowa odbywa się prywatnym samochodem osobowym, motocyklem lub motorowerem to </t>
    </r>
  </si>
  <si>
    <t>wpisz w zielone pole poniżej np. autobus, pociąg, samolot</t>
  </si>
  <si>
    <t>wpisz w zielone pole poniżej stawkę stosowną przez twoją organizację</t>
  </si>
  <si>
    <t>wtedy stawka pojawia się automatycznie w kolumnie poniżej</t>
  </si>
  <si>
    <t>wpisz w zielone pole poniżej koszty np. koszt biletów kolejowych</t>
  </si>
  <si>
    <t xml:space="preserve">Jeżeli podróż służbowa odbywa się innym środkiem niż prywatny samochód osobowy, motocykl lub motorower to </t>
  </si>
  <si>
    <t>Jeżeli podróż służbowa odbywa się innym środkiem niż prywatny samochód osobowy, motocykl lub motorower to</t>
  </si>
  <si>
    <t xml:space="preserve"> (*) patrz pod tabelą </t>
  </si>
  <si>
    <r>
      <t>(*) patrz pod tabelą</t>
    </r>
  </si>
  <si>
    <r>
      <rPr>
        <b/>
        <sz val="9"/>
        <color indexed="8"/>
        <rFont val="Arial"/>
        <family val="2"/>
      </rPr>
      <t xml:space="preserve">Jeżeli stawka za 1 km </t>
    </r>
    <r>
      <rPr>
        <b/>
        <u val="single"/>
        <sz val="9"/>
        <color indexed="8"/>
        <rFont val="Arial"/>
        <family val="2"/>
      </rPr>
      <t>jest taka sama</t>
    </r>
    <r>
      <rPr>
        <b/>
        <sz val="9"/>
        <color indexed="8"/>
        <rFont val="Arial"/>
        <family val="2"/>
      </rPr>
      <t xml:space="preserve"> jak w rozporządzeniu</t>
    </r>
  </si>
  <si>
    <t>Szybka nawigacja - naciśnij link poniżej</t>
  </si>
  <si>
    <t>Przejdź na początek następnej linii</t>
  </si>
  <si>
    <t>Przejdź do następnego punktu instrukcji</t>
  </si>
  <si>
    <r>
      <t xml:space="preserve">Czy w czasie podróży służbowej będzie używany </t>
    </r>
    <r>
      <rPr>
        <b/>
        <sz val="11"/>
        <rFont val="Arial"/>
        <family val="2"/>
      </rPr>
      <t>prywatny samochód osobowy</t>
    </r>
    <r>
      <rPr>
        <sz val="11"/>
        <rFont val="Arial"/>
        <family val="2"/>
      </rPr>
      <t xml:space="preserve">, </t>
    </r>
    <r>
      <rPr>
        <b/>
        <sz val="11"/>
        <rFont val="Arial"/>
        <family val="2"/>
      </rPr>
      <t xml:space="preserve">motocykl </t>
    </r>
    <r>
      <rPr>
        <sz val="11"/>
        <rFont val="Arial"/>
        <family val="2"/>
      </rPr>
      <t xml:space="preserve">lub </t>
    </r>
    <r>
      <rPr>
        <b/>
        <sz val="11"/>
        <rFont val="Arial"/>
        <family val="2"/>
      </rPr>
      <t>motorower</t>
    </r>
    <r>
      <rPr>
        <sz val="11"/>
        <rFont val="Arial"/>
        <family val="2"/>
      </rPr>
      <t xml:space="preserve"> </t>
    </r>
    <r>
      <rPr>
        <i/>
        <sz val="11"/>
        <rFont val="Arial"/>
        <family val="2"/>
      </rPr>
      <t>(kliknij na zieloną komórkę po prawej stronie, następnie na strzałkę i wybierz kursorem odpowiedź)</t>
    </r>
  </si>
  <si>
    <t>zmiejszenie diety o 15%</t>
  </si>
  <si>
    <t>zmiejszenie diety o 30%</t>
  </si>
  <si>
    <t>Instrukcja wypełniania polecenia wyjazdu służbowego i rozliczenia kosztów zagranicznej podróży służbowej</t>
  </si>
  <si>
    <t>Model zbudowany jest w taki sposób, żeby przeprowadzić ciebie krok po kroku przez wszystkie formalne wymogi związane z zagraniczną podróżą służbową i zakończyć wydrukiem dokumentów niezbędnych do prawidłowego prowadzenia ksiąg rachunkowych w organizacji.</t>
  </si>
  <si>
    <t>Rozliczenie kosztów podróży służbowej poza granicę kraju</t>
  </si>
  <si>
    <t>Kwota zwrotu kosztów zagranicznej podróży służbowej</t>
  </si>
  <si>
    <r>
      <rPr>
        <b/>
        <sz val="11"/>
        <rFont val="Arial"/>
        <family val="2"/>
      </rPr>
      <t>lądowej</t>
    </r>
    <r>
      <rPr>
        <sz val="11"/>
        <rFont val="Arial"/>
        <family val="2"/>
      </rPr>
      <t xml:space="preserve"> – od chwili przekroczenia granicy państwowej w drodze za granicę do chwili jej przekroczenia w drodze powrotnej do kraju</t>
    </r>
  </si>
  <si>
    <r>
      <rPr>
        <b/>
        <sz val="11"/>
        <rFont val="Arial"/>
        <family val="2"/>
      </rPr>
      <t>morskiej</t>
    </r>
    <r>
      <rPr>
        <sz val="11"/>
        <rFont val="Arial"/>
        <family val="2"/>
      </rPr>
      <t xml:space="preserve"> – od chwili wyjścia statku (promu) z ostatniego portu polskiego do chwili wejścia statku (promu) w drodze powrotnej do pierwszego portu polskiego</t>
    </r>
  </si>
  <si>
    <r>
      <rPr>
        <b/>
        <sz val="11"/>
        <rFont val="Arial"/>
        <family val="2"/>
      </rPr>
      <t>lotniczej</t>
    </r>
    <r>
      <rPr>
        <sz val="11"/>
        <rFont val="Arial"/>
        <family val="2"/>
      </rPr>
      <t xml:space="preserve"> – od chwili startu samolotu w drodze za granicę z ostatniego lotniska w kraju do chwili lądowania samolotu w drodze powrotnej na pierwszym lotnisku w kraju</t>
    </r>
  </si>
  <si>
    <t xml:space="preserve"> Pamiętaj, że czas podróży zagranicznej liczy się w przypadku odbywania jej środkami komunikacji:</t>
  </si>
  <si>
    <r>
      <rPr>
        <b/>
        <sz val="11"/>
        <rFont val="Arial"/>
        <family val="2"/>
      </rPr>
      <t>Diety</t>
    </r>
    <r>
      <rPr>
        <sz val="11"/>
        <rFont val="Arial"/>
        <family val="2"/>
      </rPr>
      <t>. Aby wyliczyć prawidłową kwotę diet wstaw proszę odpowiednie dane poniżej</t>
    </r>
  </si>
  <si>
    <t>Lp.</t>
  </si>
  <si>
    <t>Państwo</t>
  </si>
  <si>
    <t>Waluta</t>
  </si>
  <si>
    <t>Kwota diety</t>
  </si>
  <si>
    <t>Afganistan</t>
  </si>
  <si>
    <t>EUR</t>
  </si>
  <si>
    <t>Albania</t>
  </si>
  <si>
    <t>Algieria</t>
  </si>
  <si>
    <t>Andora</t>
  </si>
  <si>
    <t>Angola</t>
  </si>
  <si>
    <t>USD</t>
  </si>
  <si>
    <t>Arabia Saudyjska</t>
  </si>
  <si>
    <t>Argentyna</t>
  </si>
  <si>
    <t>Armenia</t>
  </si>
  <si>
    <t>Australia</t>
  </si>
  <si>
    <t>AUD</t>
  </si>
  <si>
    <t>Austria</t>
  </si>
  <si>
    <t>Azerbejdżan</t>
  </si>
  <si>
    <t>Bangladesz</t>
  </si>
  <si>
    <t>Belgia</t>
  </si>
  <si>
    <t>Białoruś</t>
  </si>
  <si>
    <t>Bośnia i Hercegowina</t>
  </si>
  <si>
    <t>Brazylia</t>
  </si>
  <si>
    <t>Bułgaria</t>
  </si>
  <si>
    <t>Chile</t>
  </si>
  <si>
    <t>Chiny</t>
  </si>
  <si>
    <t>Chorwacja</t>
  </si>
  <si>
    <t>Cypr</t>
  </si>
  <si>
    <t>Czechy</t>
  </si>
  <si>
    <t>Dania</t>
  </si>
  <si>
    <t>DKK</t>
  </si>
  <si>
    <t>Egipt</t>
  </si>
  <si>
    <t>Ekwador</t>
  </si>
  <si>
    <t>Estonia</t>
  </si>
  <si>
    <t>Etiopia</t>
  </si>
  <si>
    <t>Finlandia</t>
  </si>
  <si>
    <t>Francja</t>
  </si>
  <si>
    <t>Grecja</t>
  </si>
  <si>
    <t>Gruzja</t>
  </si>
  <si>
    <t>Hiszpania</t>
  </si>
  <si>
    <t>Indie</t>
  </si>
  <si>
    <t>Indonezja</t>
  </si>
  <si>
    <t>Irak</t>
  </si>
  <si>
    <t>Iran</t>
  </si>
  <si>
    <t>Irlandia</t>
  </si>
  <si>
    <t>Islandia</t>
  </si>
  <si>
    <t>Izrael</t>
  </si>
  <si>
    <t>Japonia</t>
  </si>
  <si>
    <t>JPY</t>
  </si>
  <si>
    <t>Jemen</t>
  </si>
  <si>
    <t>Jordania</t>
  </si>
  <si>
    <t>Kambodża</t>
  </si>
  <si>
    <t>Kanada</t>
  </si>
  <si>
    <t>CAD</t>
  </si>
  <si>
    <t>Katar</t>
  </si>
  <si>
    <t>Kazachstan</t>
  </si>
  <si>
    <t>Kenia</t>
  </si>
  <si>
    <t>Kirgistan</t>
  </si>
  <si>
    <t>Kolumbia</t>
  </si>
  <si>
    <t>Korea Południowa</t>
  </si>
  <si>
    <t>Koreańska Republika Ludowo-Demokratyczna</t>
  </si>
  <si>
    <t>Kostaryka</t>
  </si>
  <si>
    <t>Kuba</t>
  </si>
  <si>
    <t>Kuwejt</t>
  </si>
  <si>
    <t>Laos</t>
  </si>
  <si>
    <t>Liban</t>
  </si>
  <si>
    <t>Libia</t>
  </si>
  <si>
    <t>Liechtenstein</t>
  </si>
  <si>
    <t>CHF</t>
  </si>
  <si>
    <t>Litwa</t>
  </si>
  <si>
    <t>Luksemburg</t>
  </si>
  <si>
    <t>Łotwa</t>
  </si>
  <si>
    <t>Macedonia</t>
  </si>
  <si>
    <t>Malezja</t>
  </si>
  <si>
    <t>Malta</t>
  </si>
  <si>
    <t>Maroko</t>
  </si>
  <si>
    <t>Meksyk</t>
  </si>
  <si>
    <t>Mołdowa</t>
  </si>
  <si>
    <t>Monako</t>
  </si>
  <si>
    <t>Mongolia</t>
  </si>
  <si>
    <t>Niderlandy</t>
  </si>
  <si>
    <t>Niemcy</t>
  </si>
  <si>
    <t>Nigeria</t>
  </si>
  <si>
    <t>Norwegia</t>
  </si>
  <si>
    <t>NOK</t>
  </si>
  <si>
    <t>Nowa Zelandia</t>
  </si>
  <si>
    <t>Oman</t>
  </si>
  <si>
    <t>Pakistan</t>
  </si>
  <si>
    <t>Palestyńska Władza Narodowa</t>
  </si>
  <si>
    <t>Panama</t>
  </si>
  <si>
    <t>Peru</t>
  </si>
  <si>
    <t>Portugalia</t>
  </si>
  <si>
    <t>Republika Południowej Afryki</t>
  </si>
  <si>
    <t>Rosja</t>
  </si>
  <si>
    <t>Rumunia</t>
  </si>
  <si>
    <t>San Marino</t>
  </si>
  <si>
    <t>Senegal</t>
  </si>
  <si>
    <t>Singapur</t>
  </si>
  <si>
    <t>Słowacja</t>
  </si>
  <si>
    <t>Słowenia</t>
  </si>
  <si>
    <t>Syria</t>
  </si>
  <si>
    <t>Szwajcaria</t>
  </si>
  <si>
    <t>Szwecja</t>
  </si>
  <si>
    <t>SEK</t>
  </si>
  <si>
    <t>Tadżykistan</t>
  </si>
  <si>
    <t>Tajlandia</t>
  </si>
  <si>
    <t>Tanzania</t>
  </si>
  <si>
    <t>Tunezja</t>
  </si>
  <si>
    <t>Turcja</t>
  </si>
  <si>
    <t>Turkmenistan</t>
  </si>
  <si>
    <t>Ukraina</t>
  </si>
  <si>
    <t>Urugwaj</t>
  </si>
  <si>
    <t>Uzbekistan</t>
  </si>
  <si>
    <t>Wenezuela</t>
  </si>
  <si>
    <t>Węgry</t>
  </si>
  <si>
    <t>Wielka Brytania</t>
  </si>
  <si>
    <t>GBP</t>
  </si>
  <si>
    <t>Wietnam</t>
  </si>
  <si>
    <t>Włochy</t>
  </si>
  <si>
    <t>Wybrzeże Kości Słoniowej</t>
  </si>
  <si>
    <t>Zimbabwe</t>
  </si>
  <si>
    <t>Zjednoczone Emiraty Arabskie</t>
  </si>
  <si>
    <t>Inne państwa</t>
  </si>
  <si>
    <t>Republika Serbii i Republika Czarnogóry</t>
  </si>
  <si>
    <t>Kongo, Demokratyczna Republika Konga</t>
  </si>
  <si>
    <r>
      <t xml:space="preserve">Wstaw kraj i miejscowość, do której osoba udaje się w delegację służbową. Można określić kilka krajów i miejscowości docelowych  </t>
    </r>
    <r>
      <rPr>
        <i/>
        <sz val="11"/>
        <rFont val="Arial"/>
        <family val="2"/>
      </rPr>
      <t>(Klikaj na zielone komórki po prawej stronie, następnie na strzałkę i wybieraj kursorem okres z rozwijanej listy)</t>
    </r>
  </si>
  <si>
    <t>Stany Zjednoczone Ameryki (USA)</t>
  </si>
  <si>
    <r>
      <t xml:space="preserve">Wstaw </t>
    </r>
    <r>
      <rPr>
        <b/>
        <sz val="11"/>
        <rFont val="Arial"/>
        <family val="2"/>
      </rPr>
      <t>kwotę zaliczki</t>
    </r>
    <r>
      <rPr>
        <sz val="11"/>
        <rFont val="Arial"/>
        <family val="2"/>
      </rPr>
      <t xml:space="preserve"> - możesz wstawić maksymalnie 5 walut </t>
    </r>
    <r>
      <rPr>
        <i/>
        <sz val="11"/>
        <rFont val="Arial"/>
        <family val="2"/>
      </rPr>
      <t>(kliknij na zieloną komórkę po prawej stronie, następnie na strzałkę i wybierz kursorem walutę)</t>
    </r>
  </si>
  <si>
    <r>
      <rPr>
        <b/>
        <sz val="11"/>
        <rFont val="Arial"/>
        <family val="2"/>
      </rPr>
      <t xml:space="preserve">Kwota         </t>
    </r>
    <r>
      <rPr>
        <sz val="11"/>
        <rFont val="Arial"/>
        <family val="2"/>
      </rPr>
      <t>(wpisz poniżej):</t>
    </r>
  </si>
  <si>
    <t>PLN</t>
  </si>
  <si>
    <r>
      <rPr>
        <b/>
        <sz val="11"/>
        <rFont val="Arial"/>
        <family val="2"/>
      </rPr>
      <t>Kraj</t>
    </r>
    <r>
      <rPr>
        <sz val="11"/>
        <rFont val="Arial"/>
        <family val="2"/>
      </rPr>
      <t xml:space="preserve"> (wy</t>
    </r>
    <r>
      <rPr>
        <i/>
        <sz val="11"/>
        <rFont val="Arial"/>
        <family val="2"/>
      </rPr>
      <t>bierz z rozwijanej listy):</t>
    </r>
  </si>
  <si>
    <t>szacowane koszty hotelu</t>
  </si>
  <si>
    <t>szacowane koszty biletów lotniczych</t>
  </si>
  <si>
    <t>szacowane koszty biletów kolejowych</t>
  </si>
  <si>
    <t>Czy chcesz wziąć zaliczkę?</t>
  </si>
  <si>
    <t>…..</t>
  </si>
  <si>
    <r>
      <t xml:space="preserve">Waluta    </t>
    </r>
    <r>
      <rPr>
        <sz val="11"/>
        <rFont val="Arial"/>
        <family val="2"/>
      </rPr>
      <t xml:space="preserve"> (wybieraj z listy):</t>
    </r>
  </si>
  <si>
    <r>
      <t>Waluta</t>
    </r>
    <r>
      <rPr>
        <sz val="11"/>
        <rFont val="Arial"/>
        <family val="2"/>
      </rPr>
      <t xml:space="preserve">     (wybieraj z listy):</t>
    </r>
  </si>
  <si>
    <r>
      <rPr>
        <b/>
        <sz val="11"/>
        <rFont val="Arial"/>
        <family val="2"/>
      </rPr>
      <t>Kalkulator zaliczek</t>
    </r>
    <r>
      <rPr>
        <sz val="11"/>
        <rFont val="Arial"/>
        <family val="2"/>
      </rPr>
      <t xml:space="preserve"> pozwala oszacować kwotę niezbędną na pokrycie kosztów podróży służbowej. (w</t>
    </r>
    <r>
      <rPr>
        <i/>
        <sz val="11"/>
        <rFont val="Arial"/>
        <family val="2"/>
      </rPr>
      <t>stawiaj dane w zielone pola poniżej - możesz dodawć swoje opisy wydatków w pustych komórkach)</t>
    </r>
  </si>
  <si>
    <r>
      <t xml:space="preserve">Szacowane kwoty diet zagranicznych </t>
    </r>
    <r>
      <rPr>
        <i/>
        <sz val="11"/>
        <rFont val="Arial"/>
        <family val="2"/>
      </rPr>
      <t>(wstaw w kolumnie po prawej szacowaną liczbę dób pobytu w danym kraju)</t>
    </r>
  </si>
  <si>
    <r>
      <t xml:space="preserve">Jeśli chcesz skorzystać z </t>
    </r>
    <r>
      <rPr>
        <b/>
        <sz val="11"/>
        <rFont val="Arial"/>
        <family val="2"/>
      </rPr>
      <t>kalkulatora zaliczek</t>
    </r>
    <r>
      <rPr>
        <sz val="11"/>
        <rFont val="Arial"/>
        <family val="2"/>
      </rPr>
      <t xml:space="preserve"> - </t>
    </r>
    <r>
      <rPr>
        <b/>
        <sz val="11"/>
        <rFont val="Arial"/>
        <family val="2"/>
      </rPr>
      <t>wybierz "Tak"</t>
    </r>
    <r>
      <rPr>
        <sz val="11"/>
        <rFont val="Arial"/>
        <family val="2"/>
      </rPr>
      <t xml:space="preserve">, jeśli chcesz wpisać tylko </t>
    </r>
    <r>
      <rPr>
        <b/>
        <sz val="11"/>
        <rFont val="Arial"/>
        <family val="2"/>
      </rPr>
      <t xml:space="preserve">wyliczoną przez siebie kwotę </t>
    </r>
    <r>
      <rPr>
        <sz val="11"/>
        <rFont val="Arial"/>
        <family val="2"/>
      </rPr>
      <t xml:space="preserve">- </t>
    </r>
    <r>
      <rPr>
        <b/>
        <sz val="11"/>
        <rFont val="Arial"/>
        <family val="2"/>
      </rPr>
      <t>wybierz "Nie"</t>
    </r>
  </si>
  <si>
    <t>2-5</t>
  </si>
  <si>
    <t>2-6</t>
  </si>
  <si>
    <t>Koszty przejazdu w walutach:</t>
  </si>
  <si>
    <t>Razem przejazdy, dojazdy według walut</t>
  </si>
  <si>
    <t>Razem koszty podróży służbowej według walut</t>
  </si>
  <si>
    <t>Rozliczenie kosztów zagranicznej podróży służbowej</t>
  </si>
  <si>
    <t>Polecenie zagranicznego wyjazdu służbowego</t>
  </si>
  <si>
    <t>Zatwierdzono do wypłaty zaliczkę w następujących walutach i kwotach:</t>
  </si>
  <si>
    <t>Kwituję odbiór zaliczki w następujących walutach i kwotach:</t>
  </si>
  <si>
    <t>Razem waluty w PLN</t>
  </si>
  <si>
    <t>Kopenhaga</t>
  </si>
  <si>
    <t>Berlin</t>
  </si>
  <si>
    <t>Sztokholm</t>
  </si>
  <si>
    <t>Londyn</t>
  </si>
  <si>
    <t>Lucerna</t>
  </si>
  <si>
    <t>Środki lokomocji</t>
  </si>
  <si>
    <t>Nazwa kraju</t>
  </si>
  <si>
    <t>Polska</t>
  </si>
  <si>
    <r>
      <rPr>
        <b/>
        <sz val="12"/>
        <rFont val="Arial"/>
        <family val="2"/>
      </rPr>
      <t>Zaliczka - podsumowanie według walut</t>
    </r>
    <r>
      <rPr>
        <sz val="12"/>
        <rFont val="Arial"/>
        <family val="2"/>
      </rPr>
      <t xml:space="preserve"> (</t>
    </r>
    <r>
      <rPr>
        <i/>
        <sz val="12"/>
        <rFont val="Arial"/>
        <family val="2"/>
      </rPr>
      <t>wylicza się automatycznie na podstawie informacji, które wstawiłeś wcześniej</t>
    </r>
    <r>
      <rPr>
        <sz val="12"/>
        <rFont val="Arial"/>
        <family val="2"/>
      </rPr>
      <t>)</t>
    </r>
  </si>
  <si>
    <r>
      <t xml:space="preserve">Kwoty diet zagranicznych </t>
    </r>
    <r>
      <rPr>
        <i/>
        <sz val="11"/>
        <rFont val="Arial"/>
        <family val="2"/>
      </rPr>
      <t>(wstaw informacje dotyczące pobytu w danym kraju w zielone pola w kolumnach po prawej stronie)</t>
    </r>
  </si>
  <si>
    <r>
      <t>Kwota diet (</t>
    </r>
    <r>
      <rPr>
        <i/>
        <sz val="11"/>
        <rFont val="Arial"/>
        <family val="2"/>
      </rPr>
      <t>wylicza się automatycznie</t>
    </r>
    <r>
      <rPr>
        <sz val="11"/>
        <rFont val="Arial"/>
        <family val="2"/>
      </rPr>
      <t>)</t>
    </r>
  </si>
  <si>
    <r>
      <rPr>
        <b/>
        <sz val="11"/>
        <rFont val="Arial"/>
        <family val="2"/>
      </rPr>
      <t xml:space="preserve">Waluta </t>
    </r>
    <r>
      <rPr>
        <i/>
        <sz val="11"/>
        <rFont val="Arial"/>
        <family val="2"/>
      </rPr>
      <t>(wybiera się automatycznie):</t>
    </r>
  </si>
  <si>
    <r>
      <t>Czy w czasie podróży służbowej zapewniono pracownikowi</t>
    </r>
    <r>
      <rPr>
        <b/>
        <sz val="11"/>
        <rFont val="Arial"/>
        <family val="2"/>
      </rPr>
      <t xml:space="preserve"> częściowe</t>
    </r>
    <r>
      <rPr>
        <sz val="11"/>
        <rFont val="Arial"/>
        <family val="2"/>
      </rPr>
      <t xml:space="preserve"> lub </t>
    </r>
    <r>
      <rPr>
        <b/>
        <sz val="11"/>
        <rFont val="Arial"/>
        <family val="2"/>
      </rPr>
      <t>całodzienne bezpłatne wyżywienie</t>
    </r>
    <r>
      <rPr>
        <sz val="11"/>
        <rFont val="Arial"/>
        <family val="2"/>
      </rPr>
      <t xml:space="preserve">?  </t>
    </r>
    <r>
      <rPr>
        <i/>
        <sz val="11"/>
        <rFont val="Arial"/>
        <family val="2"/>
      </rPr>
      <t>(kliknij na zieloną komórkę po prawej stronie, następnie na strzałkę i wybierz kursorem odpowiedź)</t>
    </r>
  </si>
  <si>
    <r>
      <t>Kwota pomniejszenia diet (</t>
    </r>
    <r>
      <rPr>
        <i/>
        <sz val="11"/>
        <rFont val="Arial"/>
        <family val="2"/>
      </rPr>
      <t>wylicza się automatycznie</t>
    </r>
    <r>
      <rPr>
        <sz val="11"/>
        <rFont val="Arial"/>
        <family val="2"/>
      </rPr>
      <t>)</t>
    </r>
  </si>
  <si>
    <r>
      <t xml:space="preserve">Podaj </t>
    </r>
    <r>
      <rPr>
        <b/>
        <sz val="11"/>
        <rFont val="Arial"/>
        <family val="2"/>
      </rPr>
      <t xml:space="preserve">liczbę śniadań </t>
    </r>
    <r>
      <rPr>
        <sz val="11"/>
        <rFont val="Arial"/>
        <family val="2"/>
      </rPr>
      <t>zapewnionych pracownikowi - wtedy dieta pomniejszona o 15%</t>
    </r>
  </si>
  <si>
    <r>
      <t xml:space="preserve">Podaj </t>
    </r>
    <r>
      <rPr>
        <b/>
        <sz val="11"/>
        <rFont val="Arial"/>
        <family val="2"/>
      </rPr>
      <t xml:space="preserve">liczbę obiadów </t>
    </r>
    <r>
      <rPr>
        <sz val="11"/>
        <rFont val="Arial"/>
        <family val="2"/>
      </rPr>
      <t>zapewnionych pracownikowi - wtedy dieta pomniejszona o 30%</t>
    </r>
  </si>
  <si>
    <r>
      <t xml:space="preserve">Podaj </t>
    </r>
    <r>
      <rPr>
        <b/>
        <sz val="11"/>
        <rFont val="Arial"/>
        <family val="2"/>
      </rPr>
      <t xml:space="preserve">liczbę kolacji </t>
    </r>
    <r>
      <rPr>
        <sz val="11"/>
        <rFont val="Arial"/>
        <family val="2"/>
      </rPr>
      <t>zapewnionych pracownikowi - wtedy dieta pomniejszona o 30%</t>
    </r>
  </si>
  <si>
    <t>i zobowiązuję się z do jej rozliczenia w terminie 14 dni po zakończonej podróży. Upoważniam równocześnie zakład pracy do potrącenia  kwoty nierozliczonej  w terminie zaliczki z najbliższej wypłaty wynagrodzenia.</t>
  </si>
  <si>
    <r>
      <rPr>
        <b/>
        <sz val="11"/>
        <rFont val="Arial"/>
        <family val="2"/>
      </rPr>
      <t xml:space="preserve">Razem kwota diet </t>
    </r>
    <r>
      <rPr>
        <sz val="11"/>
        <rFont val="Arial"/>
        <family val="2"/>
      </rPr>
      <t>(</t>
    </r>
    <r>
      <rPr>
        <i/>
        <sz val="11"/>
        <rFont val="Arial"/>
        <family val="2"/>
      </rPr>
      <t>wylicza się automatycznie</t>
    </r>
    <r>
      <rPr>
        <sz val="11"/>
        <rFont val="Arial"/>
        <family val="2"/>
      </rPr>
      <t>)</t>
    </r>
  </si>
  <si>
    <r>
      <rPr>
        <b/>
        <sz val="11"/>
        <rFont val="Arial"/>
        <family val="2"/>
      </rPr>
      <t>Razem kwota wyrównania ekwiwalentu do wysokości diety</t>
    </r>
    <r>
      <rPr>
        <sz val="11"/>
        <rFont val="Arial"/>
        <family val="2"/>
      </rPr>
      <t xml:space="preserve"> (</t>
    </r>
    <r>
      <rPr>
        <i/>
        <sz val="11"/>
        <rFont val="Arial"/>
        <family val="2"/>
      </rPr>
      <t>wylicza się automatycznie</t>
    </r>
    <r>
      <rPr>
        <sz val="11"/>
        <rFont val="Arial"/>
        <family val="2"/>
      </rPr>
      <t>)</t>
    </r>
  </si>
  <si>
    <r>
      <t xml:space="preserve">Jeżeli ekwiwalent jest niższy od diety, pracownikowi przysługuje wyrównanie do wysokości należnej diety. </t>
    </r>
    <r>
      <rPr>
        <b/>
        <sz val="11"/>
        <rFont val="Arial"/>
        <family val="2"/>
      </rPr>
      <t>Podaj wysokość wartość całkowitą ekwiwalentu</t>
    </r>
    <r>
      <rPr>
        <sz val="11"/>
        <rFont val="Arial"/>
        <family val="2"/>
      </rPr>
      <t xml:space="preserve"> - wyrównanie dla pracownika wyliczy się automatycznie</t>
    </r>
  </si>
  <si>
    <r>
      <rPr>
        <b/>
        <sz val="11"/>
        <rFont val="Arial"/>
        <family val="2"/>
      </rPr>
      <t>Razem pomniejszenia diet z tytułu częściowego lub całodziennego bezpłatnego wyżywienia</t>
    </r>
    <r>
      <rPr>
        <sz val="11"/>
        <rFont val="Arial"/>
        <family val="2"/>
      </rPr>
      <t xml:space="preserve"> (</t>
    </r>
    <r>
      <rPr>
        <i/>
        <sz val="11"/>
        <rFont val="Arial"/>
        <family val="2"/>
      </rPr>
      <t>wylicza się automatycznie</t>
    </r>
    <r>
      <rPr>
        <sz val="11"/>
        <rFont val="Arial"/>
        <family val="2"/>
      </rPr>
      <t>)</t>
    </r>
  </si>
  <si>
    <r>
      <t xml:space="preserve">Podaj </t>
    </r>
    <r>
      <rPr>
        <b/>
        <sz val="11"/>
        <rFont val="Arial"/>
        <family val="2"/>
      </rPr>
      <t>kwotę zaliczki</t>
    </r>
    <r>
      <rPr>
        <sz val="11"/>
        <rFont val="Arial"/>
        <family val="2"/>
      </rPr>
      <t xml:space="preserve"> na przyszłe wydatki związane z podróżą służbową. Skorzystaj z </t>
    </r>
    <r>
      <rPr>
        <b/>
        <sz val="11"/>
        <rFont val="Arial"/>
        <family val="2"/>
      </rPr>
      <t>kalkulatora zaliczek</t>
    </r>
    <r>
      <rPr>
        <sz val="11"/>
        <rFont val="Arial"/>
        <family val="2"/>
      </rPr>
      <t xml:space="preserve"> lub </t>
    </r>
    <r>
      <rPr>
        <b/>
        <sz val="11"/>
        <rFont val="Arial"/>
        <family val="2"/>
      </rPr>
      <t>wstaw swoję kwotę.</t>
    </r>
    <r>
      <rPr>
        <sz val="11"/>
        <rFont val="Arial"/>
        <family val="2"/>
      </rPr>
      <t xml:space="preserve"> Pracownik otrzymuje zaliczkę w walucie obcej na niezbędne koszty podróży i pobytu poza granicami kraju. Za zgodą pracownika zaliczka może być wypłacona w walucie polskiej, w wysokości stanowiącej równowartość przysługującej pracownikowi zaliczki w walucie obcej.</t>
    </r>
  </si>
  <si>
    <r>
      <t xml:space="preserve">Wstaw </t>
    </r>
    <r>
      <rPr>
        <b/>
        <sz val="11"/>
        <rFont val="Arial"/>
        <family val="2"/>
      </rPr>
      <t>inne koszty</t>
    </r>
    <r>
      <rPr>
        <sz val="11"/>
        <rFont val="Arial"/>
        <family val="2"/>
      </rPr>
      <t xml:space="preserve"> (np. </t>
    </r>
    <r>
      <rPr>
        <i/>
        <sz val="11"/>
        <rFont val="Arial"/>
        <family val="2"/>
      </rPr>
      <t>opłaty za bagaż, koszty przejazdu płatnymi autostradami, postój w strefie płatnego parkowania, koszt miejsca parkingowego. W razie choroby powstałej podczas podróży pracownikowi przysługuje zwrot udokumentowanych kosztów leczenia za granicą oraz leków. Nie podlegają zwrotowi koszty leków, których nabycie za granicą nie było konieczne, koszty zabiegów chirurgii plastycznej, zabiegów kosmetycznych, oraz nabycia protez ortopedycznych, dentystycznych i zakupu okularów.</t>
    </r>
    <r>
      <rPr>
        <sz val="11"/>
        <rFont val="Arial"/>
        <family val="2"/>
      </rPr>
      <t xml:space="preserve">). Wstawiaj kwoty w zielone komórki poniżej. </t>
    </r>
  </si>
  <si>
    <r>
      <rPr>
        <b/>
        <sz val="9"/>
        <color indexed="8"/>
        <rFont val="Arial"/>
        <family val="2"/>
      </rPr>
      <t xml:space="preserve">Jeżeli stawka za 1 km </t>
    </r>
    <r>
      <rPr>
        <b/>
        <u val="single"/>
        <sz val="9"/>
        <color indexed="8"/>
        <rFont val="Arial"/>
        <family val="2"/>
      </rPr>
      <t>jest inna niż  według rozporządzenia</t>
    </r>
  </si>
  <si>
    <r>
      <t xml:space="preserve">Zaczynamy od </t>
    </r>
    <r>
      <rPr>
        <b/>
        <sz val="11"/>
        <rFont val="Arial"/>
        <family val="2"/>
      </rPr>
      <t xml:space="preserve">wypełnienia </t>
    </r>
    <r>
      <rPr>
        <sz val="11"/>
        <rFont val="Arial"/>
        <family val="2"/>
      </rPr>
      <t xml:space="preserve">następujących danych w kolumnch poniżej: </t>
    </r>
    <r>
      <rPr>
        <b/>
        <sz val="11"/>
        <rFont val="Arial"/>
        <family val="2"/>
      </rPr>
      <t>miejscowość z której rozpoczyna się podróż służbowa, kraj, data i godzina wyjazdu, miejscowość docelowa podróży służbowej,kraj, data i godzina przyjazdu, środki lokomocji oraz koszty przejazdu</t>
    </r>
    <r>
      <rPr>
        <sz val="11"/>
        <rFont val="Arial"/>
        <family val="2"/>
      </rPr>
      <t>. Wypełniaj kolejne kolumny poniżej.</t>
    </r>
  </si>
  <si>
    <t>* Rozporządzenie MPiPS z dnia 29 stycznia 2013 r. w sprawie należności przysługujących pracownikowi zatrudnionemu w państwowej lub samorządowej jednostce sfery budżetowej z tytułu podróży służbowej (Dz. U. 2013, poz. 167)</t>
  </si>
  <si>
    <r>
      <t xml:space="preserve">Czy pracownik </t>
    </r>
    <r>
      <rPr>
        <b/>
        <sz val="11"/>
        <rFont val="Arial"/>
        <family val="2"/>
      </rPr>
      <t>nocował</t>
    </r>
    <r>
      <rPr>
        <sz val="11"/>
        <rFont val="Arial"/>
        <family val="2"/>
      </rPr>
      <t xml:space="preserve"> w czasie zagranicznej podróży służbowej i </t>
    </r>
    <r>
      <rPr>
        <b/>
        <sz val="11"/>
        <rFont val="Arial"/>
        <family val="2"/>
      </rPr>
      <t>nie posiada rachunku hotelowego</t>
    </r>
    <r>
      <rPr>
        <sz val="11"/>
        <rFont val="Arial"/>
        <family val="2"/>
      </rPr>
      <t>? Wtedy przysługuje mu ryczałt w wysokości 25% limitu określonego w załączniku do </t>
    </r>
    <r>
      <rPr>
        <sz val="11"/>
        <color indexed="10"/>
        <rFont val="Arial"/>
        <family val="2"/>
      </rPr>
      <t>rozporządzenia*</t>
    </r>
    <r>
      <rPr>
        <sz val="11"/>
        <rFont val="Arial"/>
        <family val="2"/>
      </rPr>
      <t xml:space="preserve">? </t>
    </r>
    <r>
      <rPr>
        <i/>
        <sz val="11"/>
        <rFont val="Arial"/>
        <family val="2"/>
      </rPr>
      <t>(kliknij na zieloną komórkę po prawej stronie, następnie na strzałkę i wybierz kursorem odpowiedź).</t>
    </r>
  </si>
  <si>
    <t>Kwota limitu na nocleg</t>
  </si>
  <si>
    <t>Kongo, </t>
  </si>
  <si>
    <t>Demokratyczna Republika Konga</t>
  </si>
  <si>
    <t>Republika Serbii </t>
  </si>
  <si>
    <t>i Republika Czarnogóry</t>
  </si>
  <si>
    <t>Nowy Jork</t>
  </si>
  <si>
    <t>Waszyngton</t>
  </si>
  <si>
    <r>
      <t xml:space="preserve">Czy pracownik otrzymał za granicą </t>
    </r>
    <r>
      <rPr>
        <b/>
        <sz val="11"/>
        <rFont val="Arial"/>
        <family val="2"/>
      </rPr>
      <t>ekwiwalent pieniężny na wyżywienie</t>
    </r>
    <r>
      <rPr>
        <sz val="11"/>
        <rFont val="Arial"/>
        <family val="2"/>
      </rPr>
      <t xml:space="preserve">? Wtedy dieta nie przysługuje </t>
    </r>
    <r>
      <rPr>
        <i/>
        <sz val="11"/>
        <rFont val="Arial"/>
        <family val="2"/>
      </rPr>
      <t>(kliknij na zieloną komórkę po prawej stronie, następnie na strzałkę i wybierz kursorem odpowiedź).</t>
    </r>
  </si>
  <si>
    <t>Inne miejsce</t>
  </si>
  <si>
    <r>
      <t xml:space="preserve">Podaj </t>
    </r>
    <r>
      <rPr>
        <b/>
        <sz val="11"/>
        <rFont val="Arial"/>
        <family val="2"/>
      </rPr>
      <t>liczbę noclegów, na które brak rachunków</t>
    </r>
  </si>
  <si>
    <r>
      <rPr>
        <b/>
        <sz val="11"/>
        <rFont val="Arial"/>
        <family val="2"/>
      </rPr>
      <t>Razem kwota ryczałtu na noclegi bez rachunków</t>
    </r>
    <r>
      <rPr>
        <sz val="11"/>
        <rFont val="Arial"/>
        <family val="2"/>
      </rPr>
      <t xml:space="preserve"> (</t>
    </r>
    <r>
      <rPr>
        <i/>
        <sz val="11"/>
        <rFont val="Arial"/>
        <family val="2"/>
      </rPr>
      <t>wylicza się automatycznie</t>
    </r>
    <r>
      <rPr>
        <sz val="11"/>
        <rFont val="Arial"/>
        <family val="2"/>
      </rPr>
      <t>)</t>
    </r>
  </si>
  <si>
    <r>
      <rPr>
        <b/>
        <sz val="11"/>
        <rFont val="Arial"/>
        <family val="2"/>
      </rPr>
      <t xml:space="preserve">Kraj docelowy podróży </t>
    </r>
    <r>
      <rPr>
        <i/>
        <sz val="11"/>
        <rFont val="Arial"/>
        <family val="2"/>
      </rPr>
      <t>(wybiera się automatycznie):</t>
    </r>
  </si>
  <si>
    <r>
      <t xml:space="preserve">Odpowiedz na pytania, które pozwolą ustalić czy pracownikowi przysługuje </t>
    </r>
    <r>
      <rPr>
        <b/>
        <sz val="11"/>
        <rFont val="Arial"/>
        <family val="2"/>
      </rPr>
      <t>ryczałt na pokrycie kosztów dojazdu z i do dworca kolejowego, autobusowego, portu lotniczego lub morskiego</t>
    </r>
    <r>
      <rPr>
        <sz val="11"/>
        <rFont val="Arial"/>
        <family val="2"/>
      </rPr>
      <t xml:space="preserve"> w wysokości </t>
    </r>
    <r>
      <rPr>
        <b/>
        <sz val="11"/>
        <rFont val="Arial"/>
        <family val="2"/>
      </rPr>
      <t>jednej diety</t>
    </r>
    <r>
      <rPr>
        <sz val="11"/>
        <rFont val="Arial"/>
        <family val="2"/>
      </rPr>
      <t xml:space="preserve"> w miejscowości docelowej za granicą oraz w każdej innej miejscowości za granicą, w której pracownik korzystał z noclegu.</t>
    </r>
  </si>
  <si>
    <r>
      <rPr>
        <b/>
        <sz val="11"/>
        <rFont val="Arial"/>
        <family val="2"/>
      </rPr>
      <t>Razem kwota ryczałtu na dojazd z i do dworca kolejowego, autobusowego, portu lotniczego lub morskiego</t>
    </r>
    <r>
      <rPr>
        <sz val="11"/>
        <rFont val="Arial"/>
        <family val="2"/>
      </rPr>
      <t xml:space="preserve"> (</t>
    </r>
    <r>
      <rPr>
        <i/>
        <sz val="11"/>
        <rFont val="Arial"/>
        <family val="2"/>
      </rPr>
      <t>wylicza się automatycznie</t>
    </r>
    <r>
      <rPr>
        <sz val="11"/>
        <rFont val="Arial"/>
        <family val="2"/>
      </rPr>
      <t>)</t>
    </r>
  </si>
  <si>
    <r>
      <rPr>
        <b/>
        <sz val="11"/>
        <rFont val="Arial"/>
        <family val="2"/>
      </rPr>
      <t>Miejscowość docelowa</t>
    </r>
    <r>
      <rPr>
        <sz val="11"/>
        <rFont val="Arial"/>
        <family val="2"/>
      </rPr>
      <t xml:space="preserve"> </t>
    </r>
    <r>
      <rPr>
        <i/>
        <sz val="11"/>
        <rFont val="Arial"/>
        <family val="2"/>
      </rPr>
      <t>(wpisz nazwę)</t>
    </r>
    <r>
      <rPr>
        <sz val="11"/>
        <rFont val="Arial"/>
        <family val="2"/>
      </rPr>
      <t>:</t>
    </r>
  </si>
  <si>
    <r>
      <t xml:space="preserve">Podaj </t>
    </r>
    <r>
      <rPr>
        <b/>
        <sz val="11"/>
        <rFont val="Arial"/>
        <family val="2"/>
      </rPr>
      <t xml:space="preserve">liczbę noclegów za granicą </t>
    </r>
    <r>
      <rPr>
        <b/>
        <u val="single"/>
        <sz val="11"/>
        <rFont val="Arial"/>
        <family val="2"/>
      </rPr>
      <t>poza miejscowością docelową</t>
    </r>
  </si>
  <si>
    <r>
      <t xml:space="preserve">Czy pracownik ponosi koszty dojazdu </t>
    </r>
    <r>
      <rPr>
        <b/>
        <sz val="11"/>
        <rFont val="Arial"/>
        <family val="2"/>
      </rPr>
      <t>tylko w jedną stronę</t>
    </r>
    <r>
      <rPr>
        <sz val="11"/>
        <rFont val="Arial"/>
        <family val="2"/>
      </rPr>
      <t xml:space="preserve"> w miejscowości (</t>
    </r>
    <r>
      <rPr>
        <b/>
        <sz val="11"/>
        <rFont val="Arial"/>
        <family val="2"/>
      </rPr>
      <t>innej niż docelowa</t>
    </r>
    <r>
      <rPr>
        <sz val="11"/>
        <rFont val="Arial"/>
        <family val="2"/>
      </rPr>
      <t>), w której nocuje?</t>
    </r>
  </si>
  <si>
    <t>miejscowość docelowa</t>
  </si>
  <si>
    <t>inna miejscowość</t>
  </si>
  <si>
    <r>
      <t xml:space="preserve">Na pokrycie </t>
    </r>
    <r>
      <rPr>
        <b/>
        <sz val="11"/>
        <rFont val="Arial"/>
        <family val="2"/>
      </rPr>
      <t xml:space="preserve">kosztów dojazdów środkami komunikacji miejscowej </t>
    </r>
    <r>
      <rPr>
        <sz val="11"/>
        <rFont val="Arial"/>
        <family val="2"/>
      </rPr>
      <t>pracownikowi przysługuje ryczałt w wysokości
10% diety za każdą rozpoczętą dobę pobytu w podróży zagranicznej.</t>
    </r>
  </si>
  <si>
    <r>
      <t xml:space="preserve">Liczba rozpoczętych dób </t>
    </r>
    <r>
      <rPr>
        <i/>
        <sz val="11"/>
        <rFont val="Arial"/>
        <family val="2"/>
      </rPr>
      <t>(oblicza się automatycznie)</t>
    </r>
  </si>
  <si>
    <r>
      <rPr>
        <b/>
        <sz val="11"/>
        <rFont val="Arial"/>
        <family val="2"/>
      </rPr>
      <t>Razem kwota ryczałtu za dojazdy środkami komunikacji miejscowej</t>
    </r>
    <r>
      <rPr>
        <sz val="11"/>
        <rFont val="Arial"/>
        <family val="2"/>
      </rPr>
      <t xml:space="preserve"> (</t>
    </r>
    <r>
      <rPr>
        <i/>
        <sz val="11"/>
        <rFont val="Arial"/>
        <family val="2"/>
      </rPr>
      <t>wylicza się automatycznie</t>
    </r>
    <r>
      <rPr>
        <sz val="11"/>
        <rFont val="Arial"/>
        <family val="2"/>
      </rPr>
      <t>)</t>
    </r>
  </si>
  <si>
    <r>
      <t xml:space="preserve">Za każdy dzień (dobę) </t>
    </r>
    <r>
      <rPr>
        <b/>
        <sz val="11"/>
        <rFont val="Arial"/>
        <family val="2"/>
      </rPr>
      <t>pobytu w szpitalu lub innym zakładzie leczniczym</t>
    </r>
    <r>
      <rPr>
        <sz val="11"/>
        <rFont val="Arial"/>
        <family val="2"/>
      </rPr>
      <t xml:space="preserve"> w czasie podróży zagranicznej pracownikowi przysługuje 25% diety.</t>
    </r>
  </si>
  <si>
    <r>
      <rPr>
        <b/>
        <sz val="11"/>
        <rFont val="Arial"/>
        <family val="2"/>
      </rPr>
      <t>Razem diety za każdy dzień (dobę) pobytu w szpitalu lub innym zakładzie leczniczym w czasie podróży zagranicznej</t>
    </r>
    <r>
      <rPr>
        <sz val="11"/>
        <rFont val="Arial"/>
        <family val="2"/>
      </rPr>
      <t xml:space="preserve"> -  25% diety.</t>
    </r>
  </si>
  <si>
    <r>
      <t xml:space="preserve">Podaj </t>
    </r>
    <r>
      <rPr>
        <b/>
        <sz val="11"/>
        <rFont val="Arial"/>
        <family val="2"/>
      </rPr>
      <t>liczbę dób pobytu w szpitalu lub innym zakładzie leczniczym</t>
    </r>
  </si>
  <si>
    <r>
      <rPr>
        <sz val="11"/>
        <rFont val="Arial"/>
        <family val="2"/>
      </rPr>
      <t xml:space="preserve">Czy pracownik </t>
    </r>
    <r>
      <rPr>
        <b/>
        <sz val="11"/>
        <rFont val="Arial"/>
        <family val="2"/>
      </rPr>
      <t xml:space="preserve">przebywał w szpitalu lub innym zakładzie leczniczym </t>
    </r>
    <r>
      <rPr>
        <sz val="11"/>
        <rFont val="Arial"/>
        <family val="2"/>
      </rPr>
      <t>w czasie podróży służbowej?</t>
    </r>
  </si>
  <si>
    <t>3-9</t>
  </si>
  <si>
    <t>3-10</t>
  </si>
  <si>
    <t>3-11</t>
  </si>
  <si>
    <t>3-12</t>
  </si>
  <si>
    <t>3-13</t>
  </si>
  <si>
    <t>Klikaj na zielone komórki poniżej, następnie na strzałkę i wybieraj kursorem walutę z rozwijanej listy</t>
  </si>
  <si>
    <t>Waluta wybiera się automatycznie</t>
  </si>
  <si>
    <t>Koszty przejazdu według rachunków</t>
  </si>
  <si>
    <t>Kwoty diet</t>
  </si>
  <si>
    <t>Pomniejszenia wyżywienie</t>
  </si>
  <si>
    <t>Ekwiwalent za wyżywienie wyrównanie do diet</t>
  </si>
  <si>
    <t>a</t>
  </si>
  <si>
    <t>b</t>
  </si>
  <si>
    <t>c</t>
  </si>
  <si>
    <t>d</t>
  </si>
  <si>
    <t>e</t>
  </si>
  <si>
    <t>f</t>
  </si>
  <si>
    <t>g</t>
  </si>
  <si>
    <t>h</t>
  </si>
  <si>
    <t>Czy był wypłacany ekwiwalent?</t>
  </si>
  <si>
    <t>jeżeli d = tak to c</t>
  </si>
  <si>
    <t>jeżeli d = nie to a</t>
  </si>
  <si>
    <t>Noclegi bez rachunku</t>
  </si>
  <si>
    <t>Ryczałt na pokrycie kosztów dojazdu z i do dworca kolejowego, autobusowego, portu lotniczego lub morskiego</t>
  </si>
  <si>
    <t>Koszty dojazdów środkami komunikacji miejscowej</t>
  </si>
  <si>
    <t>Pobyt w szpitalu</t>
  </si>
  <si>
    <t>Ryczałt za noclegi</t>
  </si>
  <si>
    <t>jeżeli e &gt;0  to e</t>
  </si>
  <si>
    <t>jeżeli f &gt;0  to f</t>
  </si>
  <si>
    <t>Ryczałt na koszty dojazdów środkami komunikacji miejscowej</t>
  </si>
  <si>
    <t>jeżeli g &gt;0  to g</t>
  </si>
  <si>
    <t>jeżeli h &gt;0 h</t>
  </si>
  <si>
    <r>
      <t xml:space="preserve">Podaj liczbę </t>
    </r>
    <r>
      <rPr>
        <b/>
        <sz val="11"/>
        <rFont val="Arial"/>
        <family val="2"/>
      </rPr>
      <t>pełnych dób</t>
    </r>
    <r>
      <rPr>
        <sz val="11"/>
        <rFont val="Arial"/>
        <family val="2"/>
      </rPr>
      <t xml:space="preserve"> podróży służbowej bez pobytu w szpitalu </t>
    </r>
    <r>
      <rPr>
        <i/>
        <sz val="11"/>
        <rFont val="Arial"/>
        <family val="2"/>
      </rPr>
      <t xml:space="preserve">(wstaw w kolumny po prawej) </t>
    </r>
    <r>
      <rPr>
        <sz val="11"/>
        <rFont val="Arial"/>
        <family val="2"/>
      </rPr>
      <t>- wtedy przysługuje 100% diety</t>
    </r>
  </si>
  <si>
    <r>
      <t>Podaj liczbę dób niepełnych</t>
    </r>
    <r>
      <rPr>
        <b/>
        <sz val="11"/>
        <rFont val="Arial"/>
        <family val="2"/>
      </rPr>
      <t xml:space="preserve"> powyżej 12 godzin </t>
    </r>
    <r>
      <rPr>
        <sz val="11"/>
        <rFont val="Arial"/>
        <family val="2"/>
      </rPr>
      <t>bez pobytu w szpitalu</t>
    </r>
    <r>
      <rPr>
        <b/>
        <sz val="11"/>
        <rFont val="Arial"/>
        <family val="2"/>
      </rPr>
      <t xml:space="preserve"> </t>
    </r>
    <r>
      <rPr>
        <i/>
        <sz val="11"/>
        <rFont val="Arial"/>
        <family val="2"/>
      </rPr>
      <t>(wstaw w kolumny po prawej)</t>
    </r>
    <r>
      <rPr>
        <sz val="11"/>
        <rFont val="Arial"/>
        <family val="2"/>
      </rPr>
      <t xml:space="preserve"> - wtedy przysługuje 100% diety</t>
    </r>
  </si>
  <si>
    <r>
      <t xml:space="preserve">Podaj liczbę dób niepełnych </t>
    </r>
    <r>
      <rPr>
        <b/>
        <sz val="11"/>
        <rFont val="Arial"/>
        <family val="2"/>
      </rPr>
      <t xml:space="preserve">ponad 8 do 12 godzin </t>
    </r>
    <r>
      <rPr>
        <sz val="11"/>
        <rFont val="Arial"/>
        <family val="2"/>
      </rPr>
      <t>bez pobytu w szpitalu</t>
    </r>
    <r>
      <rPr>
        <b/>
        <sz val="11"/>
        <rFont val="Arial"/>
        <family val="2"/>
      </rPr>
      <t xml:space="preserve"> </t>
    </r>
    <r>
      <rPr>
        <i/>
        <sz val="11"/>
        <rFont val="Arial"/>
        <family val="2"/>
      </rPr>
      <t xml:space="preserve">(wstaw w kolumny po prawej) </t>
    </r>
    <r>
      <rPr>
        <b/>
        <sz val="11"/>
        <rFont val="Arial"/>
        <family val="2"/>
      </rPr>
      <t xml:space="preserve">- </t>
    </r>
    <r>
      <rPr>
        <sz val="11"/>
        <rFont val="Arial"/>
        <family val="2"/>
      </rPr>
      <t>wtedy przysługuje 50% diety</t>
    </r>
  </si>
  <si>
    <r>
      <t xml:space="preserve">Podaj liczbę dób niepełnych </t>
    </r>
    <r>
      <rPr>
        <b/>
        <sz val="11"/>
        <rFont val="Arial"/>
        <family val="2"/>
      </rPr>
      <t xml:space="preserve">do 8 godzin </t>
    </r>
    <r>
      <rPr>
        <sz val="11"/>
        <rFont val="Arial"/>
        <family val="2"/>
      </rPr>
      <t xml:space="preserve">bez pobytu w szpitalu </t>
    </r>
    <r>
      <rPr>
        <i/>
        <sz val="11"/>
        <rFont val="Arial"/>
        <family val="2"/>
      </rPr>
      <t>(wstaw w kolumny po prawej)</t>
    </r>
    <r>
      <rPr>
        <b/>
        <sz val="11"/>
        <rFont val="Arial"/>
        <family val="2"/>
      </rPr>
      <t xml:space="preserve"> </t>
    </r>
    <r>
      <rPr>
        <sz val="11"/>
        <rFont val="Arial"/>
        <family val="2"/>
      </rPr>
      <t xml:space="preserve">- wtedy przysługuje 1/3 diety </t>
    </r>
  </si>
  <si>
    <t>Inne wydatki według rachunków</t>
  </si>
  <si>
    <t>Koszty noclegów według rachunków</t>
  </si>
  <si>
    <t>Hotel B2B</t>
  </si>
  <si>
    <t>Hotel castle</t>
  </si>
  <si>
    <t>Koszty przejazdów według rachunków</t>
  </si>
  <si>
    <t>Różnica między ekwiwalentem za wyżywienie i dietami</t>
  </si>
  <si>
    <t>Kwota słownie</t>
  </si>
  <si>
    <t>Kraj</t>
  </si>
  <si>
    <t>Diety za pobyt w szpitalu lub innym zakładzie leczniczym</t>
  </si>
  <si>
    <t>Ilość załączonych dokumentów do rozliczenia podróży służbowej:</t>
  </si>
  <si>
    <r>
      <rPr>
        <b/>
        <sz val="11"/>
        <rFont val="Arial"/>
        <family val="2"/>
      </rPr>
      <t xml:space="preserve">Waluta                                                    </t>
    </r>
    <r>
      <rPr>
        <sz val="11"/>
        <rFont val="Arial"/>
        <family val="2"/>
      </rPr>
      <t>(wybiera się automatycznie):</t>
    </r>
  </si>
  <si>
    <r>
      <rPr>
        <b/>
        <sz val="10"/>
        <rFont val="Arial"/>
        <family val="2"/>
      </rPr>
      <t>Podaj liczbę pełnych dób</t>
    </r>
    <r>
      <rPr>
        <sz val="10"/>
        <rFont val="Arial"/>
        <family val="2"/>
      </rPr>
      <t xml:space="preserve"> podróży służbowej - wtedy przysługuje 100% diety</t>
    </r>
  </si>
  <si>
    <r>
      <rPr>
        <b/>
        <sz val="10"/>
        <rFont val="Arial"/>
        <family val="2"/>
      </rPr>
      <t>Podaj liczbę dób niepełnych powyżej 12 godzin</t>
    </r>
    <r>
      <rPr>
        <sz val="10"/>
        <rFont val="Arial"/>
        <family val="2"/>
      </rPr>
      <t xml:space="preserve"> - wtedy przysługuje 100% diety</t>
    </r>
  </si>
  <si>
    <r>
      <rPr>
        <b/>
        <sz val="10"/>
        <rFont val="Arial"/>
        <family val="2"/>
      </rPr>
      <t>Podaj liczbę dób niepełnych ponad 8 do 12 godzin</t>
    </r>
    <r>
      <rPr>
        <sz val="10"/>
        <rFont val="Arial"/>
        <family val="2"/>
      </rPr>
      <t xml:space="preserve"> - wtedy przysługuje 50% diety</t>
    </r>
  </si>
  <si>
    <r>
      <rPr>
        <b/>
        <sz val="10"/>
        <rFont val="Arial"/>
        <family val="2"/>
      </rPr>
      <t>Podaj liczbę dób niepełnych do 8 godzin</t>
    </r>
    <r>
      <rPr>
        <sz val="10"/>
        <rFont val="Arial"/>
        <family val="2"/>
      </rPr>
      <t xml:space="preserve"> - wtedy przysługuje 1/3 diety </t>
    </r>
  </si>
  <si>
    <t>szacowane koszty przejazdu samochodem prywatnym</t>
  </si>
  <si>
    <t xml:space="preserve"> wstaw ilość przejechanych kilometrów w zielonych komórkach poniżej  </t>
  </si>
  <si>
    <t>Klikaj na zielone komórki poniżej, następnie na strzałkę i wybieraj kursorem okres z rozwijanej listy</t>
  </si>
  <si>
    <r>
      <rPr>
        <b/>
        <sz val="11"/>
        <rFont val="Arial"/>
        <family val="2"/>
      </rPr>
      <t>Jeżeli chociaż jeden z wymienionych niżej warunków jest spełniony</t>
    </r>
    <r>
      <rPr>
        <sz val="11"/>
        <rFont val="Arial"/>
        <family val="2"/>
      </rPr>
      <t xml:space="preserve"> </t>
    </r>
    <r>
      <rPr>
        <i/>
        <sz val="11"/>
        <rFont val="Arial"/>
        <family val="2"/>
      </rPr>
      <t>(kliknij na komórkę po prawej stronie, następnie na strzałkę i wybierz kursorem</t>
    </r>
    <r>
      <rPr>
        <sz val="11"/>
        <rFont val="Arial"/>
        <family val="2"/>
      </rPr>
      <t xml:space="preserve"> "</t>
    </r>
    <r>
      <rPr>
        <b/>
        <sz val="11"/>
        <rFont val="Arial"/>
        <family val="2"/>
      </rPr>
      <t>Tak</t>
    </r>
    <r>
      <rPr>
        <sz val="11"/>
        <rFont val="Arial"/>
        <family val="2"/>
      </rPr>
      <t>"):                                                                       1) pracownik odbywa podróż zagraniczną służbowym lub prywatnym pojazdem samochodowym, motocyklem lub motorowerem                                                                                                                                                             2) pracownik ma zapewnione bezpłatne dojazdy               3) pracownik nie ponosi kosztów, na pokrycie których są przeznaczone ryczałty</t>
    </r>
  </si>
  <si>
    <r>
      <rPr>
        <b/>
        <sz val="11"/>
        <rFont val="Arial"/>
        <family val="2"/>
      </rPr>
      <t>Jeżeli chociaż jeden z wymienionych niżej warunków jest spełniony</t>
    </r>
    <r>
      <rPr>
        <sz val="11"/>
        <rFont val="Arial"/>
        <family val="2"/>
      </rPr>
      <t xml:space="preserve"> (kliknij na komórkę po prawej stronie, następnie na strzałkę i wybierz kursorem "</t>
    </r>
    <r>
      <rPr>
        <b/>
        <sz val="11"/>
        <rFont val="Arial"/>
        <family val="2"/>
      </rPr>
      <t>Tak</t>
    </r>
    <r>
      <rPr>
        <sz val="11"/>
        <rFont val="Arial"/>
        <family val="2"/>
      </rPr>
      <t>"):                                                                       1) pracownik odbywa podróż zagraniczną służbowym lub prywatnym pojazdem samochodowym, motocyklem lub motorowerem                                                                                                                                                             2) pracownik ma zapewnione bezpłatne dojazdy               3) pracownik nie ponosi kosztów, na pokrycie których są przeznaczone ryczałty</t>
    </r>
  </si>
  <si>
    <r>
      <t xml:space="preserve">Czy pracownik ponosi koszty dojazdu </t>
    </r>
    <r>
      <rPr>
        <b/>
        <sz val="11"/>
        <rFont val="Arial"/>
        <family val="2"/>
      </rPr>
      <t>tylko w jedną stronę</t>
    </r>
    <r>
      <rPr>
        <sz val="11"/>
        <rFont val="Arial"/>
        <family val="2"/>
      </rPr>
      <t xml:space="preserve"> </t>
    </r>
    <r>
      <rPr>
        <u val="single"/>
        <sz val="11"/>
        <rFont val="Arial"/>
        <family val="2"/>
      </rPr>
      <t xml:space="preserve">w </t>
    </r>
    <r>
      <rPr>
        <b/>
        <u val="single"/>
        <sz val="11"/>
        <rFont val="Arial"/>
        <family val="2"/>
      </rPr>
      <t>miejscowości docelowej</t>
    </r>
    <r>
      <rPr>
        <sz val="11"/>
        <rFont val="Arial"/>
        <family val="2"/>
      </rPr>
      <t>?</t>
    </r>
  </si>
  <si>
    <r>
      <rPr>
        <b/>
        <i/>
        <sz val="12"/>
        <color indexed="11"/>
        <rFont val="Arial"/>
        <family val="2"/>
      </rPr>
      <t xml:space="preserve">Wszelkie dane wstawiamy </t>
    </r>
    <r>
      <rPr>
        <b/>
        <i/>
        <u val="single"/>
        <sz val="12"/>
        <color indexed="11"/>
        <rFont val="Arial"/>
        <family val="2"/>
      </rPr>
      <t>tylko w jasnozielone pola</t>
    </r>
    <r>
      <rPr>
        <b/>
        <i/>
        <sz val="12"/>
        <color indexed="11"/>
        <rFont val="Arial"/>
        <family val="2"/>
      </rPr>
      <t>!!!</t>
    </r>
    <r>
      <rPr>
        <b/>
        <i/>
        <sz val="12"/>
        <color indexed="51"/>
        <rFont val="Arial"/>
        <family val="2"/>
      </rPr>
      <t xml:space="preserve"> </t>
    </r>
    <r>
      <rPr>
        <b/>
        <i/>
        <sz val="12"/>
        <color indexed="55"/>
        <rFont val="Arial"/>
        <family val="2"/>
      </rPr>
      <t>Części instrukcji, które nie dotyczą waszego przypadku wypełniają się automatycznie szarym kolorem</t>
    </r>
  </si>
  <si>
    <r>
      <rPr>
        <b/>
        <sz val="11"/>
        <rFont val="Arial"/>
        <family val="2"/>
      </rPr>
      <t xml:space="preserve">Kwota                                                     </t>
    </r>
    <r>
      <rPr>
        <sz val="11"/>
        <rFont val="Arial"/>
        <family val="2"/>
      </rPr>
      <t>(liczona automatycznie):</t>
    </r>
  </si>
  <si>
    <r>
      <t>Księgowość wstawia w kolumnie "</t>
    </r>
    <r>
      <rPr>
        <b/>
        <sz val="11"/>
        <rFont val="Arial"/>
        <family val="2"/>
      </rPr>
      <t>Razem waluty w PLN</t>
    </r>
    <r>
      <rPr>
        <sz val="11"/>
        <rFont val="Arial"/>
        <family val="2"/>
      </rPr>
      <t>" przeliczone kwoty w walutach obcych na złotówki.</t>
    </r>
  </si>
  <si>
    <t>2-7</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</si>
</sst>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_-* #,##0.0000\ &quot;zł&quot;_-;\-* #,##0.0000\ &quot;zł&quot;_-;_-* &quot;-&quot;????\ &quot;zł&quot;_-;_-@_-"/>
    <numFmt numFmtId="166" formatCode="#,##0.00\ &quot;zł&quot;"/>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159">
    <font>
      <sz val="11"/>
      <color theme="1"/>
      <name val="Czcionka tekstu podstawowego"/>
      <family val="2"/>
    </font>
    <font>
      <sz val="11"/>
      <color indexed="8"/>
      <name val="Czcionka tekstu podstawowego"/>
      <family val="2"/>
    </font>
    <font>
      <sz val="11"/>
      <name val="Arial"/>
      <family val="2"/>
    </font>
    <font>
      <b/>
      <sz val="11"/>
      <name val="Arial"/>
      <family val="2"/>
    </font>
    <font>
      <sz val="10"/>
      <name val="Arial"/>
      <family val="2"/>
    </font>
    <font>
      <i/>
      <sz val="11"/>
      <name val="Arial"/>
      <family val="2"/>
    </font>
    <font>
      <i/>
      <sz val="11"/>
      <color indexed="8"/>
      <name val="Arial"/>
      <family val="2"/>
    </font>
    <font>
      <sz val="12"/>
      <name val="Arial"/>
      <family val="2"/>
    </font>
    <font>
      <i/>
      <sz val="11"/>
      <color indexed="10"/>
      <name val="Arial"/>
      <family val="2"/>
    </font>
    <font>
      <b/>
      <i/>
      <sz val="12"/>
      <color indexed="51"/>
      <name val="Arial"/>
      <family val="2"/>
    </font>
    <font>
      <i/>
      <sz val="12"/>
      <color indexed="8"/>
      <name val="Arial"/>
      <family val="2"/>
    </font>
    <font>
      <b/>
      <sz val="12"/>
      <name val="Arial"/>
      <family val="2"/>
    </font>
    <font>
      <b/>
      <i/>
      <sz val="9"/>
      <color indexed="30"/>
      <name val="Arial"/>
      <family val="2"/>
    </font>
    <font>
      <b/>
      <sz val="10"/>
      <color indexed="8"/>
      <name val="Arial"/>
      <family val="2"/>
    </font>
    <font>
      <b/>
      <sz val="12"/>
      <color indexed="8"/>
      <name val="Arial"/>
      <family val="2"/>
    </font>
    <font>
      <sz val="10"/>
      <color indexed="8"/>
      <name val="Arial"/>
      <family val="2"/>
    </font>
    <font>
      <b/>
      <i/>
      <sz val="14"/>
      <color indexed="51"/>
      <name val="Arial"/>
      <family val="2"/>
    </font>
    <font>
      <i/>
      <sz val="14"/>
      <name val="Arial"/>
      <family val="2"/>
    </font>
    <font>
      <b/>
      <i/>
      <u val="single"/>
      <sz val="14"/>
      <color indexed="51"/>
      <name val="Arial"/>
      <family val="2"/>
    </font>
    <font>
      <b/>
      <i/>
      <sz val="9"/>
      <color indexed="14"/>
      <name val="Arial"/>
      <family val="2"/>
    </font>
    <font>
      <b/>
      <i/>
      <sz val="11"/>
      <name val="Arial"/>
      <family val="2"/>
    </font>
    <font>
      <b/>
      <u val="single"/>
      <sz val="11"/>
      <name val="Arial"/>
      <family val="2"/>
    </font>
    <font>
      <b/>
      <i/>
      <sz val="11"/>
      <color indexed="10"/>
      <name val="Arial"/>
      <family val="2"/>
    </font>
    <font>
      <b/>
      <i/>
      <u val="single"/>
      <sz val="11"/>
      <color indexed="10"/>
      <name val="Arial"/>
      <family val="2"/>
    </font>
    <font>
      <b/>
      <sz val="9"/>
      <color indexed="8"/>
      <name val="Arial"/>
      <family val="2"/>
    </font>
    <font>
      <b/>
      <i/>
      <sz val="9"/>
      <color indexed="8"/>
      <name val="Arial"/>
      <family val="2"/>
    </font>
    <font>
      <b/>
      <i/>
      <sz val="10"/>
      <color indexed="30"/>
      <name val="Arial"/>
      <family val="2"/>
    </font>
    <font>
      <b/>
      <u val="single"/>
      <sz val="9"/>
      <color indexed="8"/>
      <name val="Arial"/>
      <family val="2"/>
    </font>
    <font>
      <i/>
      <sz val="12"/>
      <name val="Arial"/>
      <family val="2"/>
    </font>
    <font>
      <sz val="11"/>
      <color indexed="10"/>
      <name val="Arial"/>
      <family val="2"/>
    </font>
    <font>
      <b/>
      <sz val="13"/>
      <name val="Arial"/>
      <family val="2"/>
    </font>
    <font>
      <b/>
      <sz val="16"/>
      <name val="Arial"/>
      <family val="2"/>
    </font>
    <font>
      <b/>
      <sz val="10"/>
      <name val="Arial"/>
      <family val="2"/>
    </font>
    <font>
      <u val="single"/>
      <sz val="11"/>
      <name val="Arial"/>
      <family val="2"/>
    </font>
    <font>
      <b/>
      <i/>
      <sz val="12"/>
      <color indexed="55"/>
      <name val="Arial"/>
      <family val="2"/>
    </font>
    <font>
      <b/>
      <i/>
      <sz val="12"/>
      <color indexed="11"/>
      <name val="Arial"/>
      <family val="2"/>
    </font>
    <font>
      <b/>
      <i/>
      <u val="single"/>
      <sz val="12"/>
      <color indexed="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9.9"/>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9.9"/>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20"/>
      <color indexed="30"/>
      <name val="Arial"/>
      <family val="2"/>
    </font>
    <font>
      <b/>
      <i/>
      <sz val="11"/>
      <color indexed="52"/>
      <name val="Arial"/>
      <family val="2"/>
    </font>
    <font>
      <b/>
      <sz val="18"/>
      <color indexed="30"/>
      <name val="Arial"/>
      <family val="2"/>
    </font>
    <font>
      <sz val="11"/>
      <color indexed="8"/>
      <name val="Arial"/>
      <family val="2"/>
    </font>
    <font>
      <i/>
      <sz val="10"/>
      <color indexed="30"/>
      <name val="Arial"/>
      <family val="2"/>
    </font>
    <font>
      <i/>
      <sz val="9"/>
      <color indexed="30"/>
      <name val="Arial"/>
      <family val="2"/>
    </font>
    <font>
      <b/>
      <sz val="18"/>
      <color indexed="8"/>
      <name val="Arial"/>
      <family val="2"/>
    </font>
    <font>
      <b/>
      <sz val="16"/>
      <color indexed="8"/>
      <name val="Arial"/>
      <family val="2"/>
    </font>
    <font>
      <b/>
      <sz val="20"/>
      <color indexed="8"/>
      <name val="Arial"/>
      <family val="2"/>
    </font>
    <font>
      <b/>
      <sz val="11"/>
      <color indexed="8"/>
      <name val="Arial"/>
      <family val="2"/>
    </font>
    <font>
      <i/>
      <sz val="10"/>
      <color indexed="30"/>
      <name val="Czcionka tekstu podstawowego"/>
      <family val="2"/>
    </font>
    <font>
      <sz val="11"/>
      <color indexed="30"/>
      <name val="Arial"/>
      <family val="2"/>
    </font>
    <font>
      <b/>
      <sz val="14"/>
      <color indexed="8"/>
      <name val="Arial"/>
      <family val="2"/>
    </font>
    <font>
      <sz val="12"/>
      <color indexed="8"/>
      <name val="Arial"/>
      <family val="2"/>
    </font>
    <font>
      <sz val="11"/>
      <color indexed="8"/>
      <name val="Calibri"/>
      <family val="2"/>
    </font>
    <font>
      <sz val="12"/>
      <color indexed="8"/>
      <name val="Calibri"/>
      <family val="2"/>
    </font>
    <font>
      <b/>
      <i/>
      <sz val="11"/>
      <color indexed="8"/>
      <name val="Arial"/>
      <family val="2"/>
    </font>
    <font>
      <sz val="12"/>
      <color indexed="52"/>
      <name val="Arial"/>
      <family val="2"/>
    </font>
    <font>
      <b/>
      <i/>
      <sz val="10"/>
      <color indexed="8"/>
      <name val="Arial"/>
      <family val="2"/>
    </font>
    <font>
      <b/>
      <i/>
      <sz val="9"/>
      <color indexed="10"/>
      <name val="Arial"/>
      <family val="2"/>
    </font>
    <font>
      <b/>
      <sz val="11"/>
      <color indexed="10"/>
      <name val="Arial"/>
      <family val="2"/>
    </font>
    <font>
      <sz val="11"/>
      <color indexed="9"/>
      <name val="Arial"/>
      <family val="2"/>
    </font>
    <font>
      <sz val="9"/>
      <color indexed="10"/>
      <name val="Verdana"/>
      <family val="2"/>
    </font>
    <font>
      <b/>
      <sz val="8"/>
      <color indexed="8"/>
      <name val="Verdana"/>
      <family val="2"/>
    </font>
    <font>
      <sz val="8"/>
      <color indexed="8"/>
      <name val="Verdana"/>
      <family val="2"/>
    </font>
    <font>
      <b/>
      <sz val="11"/>
      <color indexed="10"/>
      <name val="Czcionka tekstu podstawowego"/>
      <family val="0"/>
    </font>
    <font>
      <b/>
      <sz val="10"/>
      <color indexed="8"/>
      <name val="Czcionka tekstu podstawowego"/>
      <family val="0"/>
    </font>
    <font>
      <b/>
      <sz val="10"/>
      <color indexed="10"/>
      <name val="Czcionka tekstu podstawowego"/>
      <family val="2"/>
    </font>
    <font>
      <sz val="11"/>
      <color indexed="11"/>
      <name val="Czcionka tekstu podstawowego"/>
      <family val="2"/>
    </font>
    <font>
      <b/>
      <sz val="10"/>
      <color indexed="11"/>
      <name val="Czcionka tekstu podstawowego"/>
      <family val="2"/>
    </font>
    <font>
      <sz val="11"/>
      <color indexed="40"/>
      <name val="Czcionka tekstu podstawowego"/>
      <family val="2"/>
    </font>
    <font>
      <b/>
      <sz val="10"/>
      <color indexed="40"/>
      <name val="Czcionka tekstu podstawowego"/>
      <family val="2"/>
    </font>
    <font>
      <sz val="12"/>
      <color indexed="10"/>
      <name val="Arial"/>
      <family val="2"/>
    </font>
    <font>
      <b/>
      <i/>
      <sz val="12"/>
      <color indexed="8"/>
      <name val="Arial"/>
      <family val="2"/>
    </font>
    <font>
      <b/>
      <sz val="24"/>
      <color indexed="8"/>
      <name val="Arial"/>
      <family val="2"/>
    </font>
    <font>
      <b/>
      <sz val="13"/>
      <color indexed="8"/>
      <name val="Arial"/>
      <family val="2"/>
    </font>
    <font>
      <b/>
      <sz val="12"/>
      <color indexed="9"/>
      <name val="Arial"/>
      <family val="2"/>
    </font>
    <font>
      <b/>
      <sz val="2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9.9"/>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9.9"/>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20"/>
      <color rgb="FF00A4DE"/>
      <name val="Arial"/>
      <family val="2"/>
    </font>
    <font>
      <b/>
      <i/>
      <sz val="11"/>
      <color rgb="FFFD9E00"/>
      <name val="Arial"/>
      <family val="2"/>
    </font>
    <font>
      <b/>
      <sz val="18"/>
      <color rgb="FF00A4DE"/>
      <name val="Arial"/>
      <family val="2"/>
    </font>
    <font>
      <sz val="11"/>
      <color theme="1"/>
      <name val="Arial"/>
      <family val="2"/>
    </font>
    <font>
      <b/>
      <i/>
      <sz val="14"/>
      <color rgb="FFFFC000"/>
      <name val="Arial"/>
      <family val="2"/>
    </font>
    <font>
      <b/>
      <i/>
      <sz val="12"/>
      <color rgb="FFFFC000"/>
      <name val="Arial"/>
      <family val="2"/>
    </font>
    <font>
      <i/>
      <sz val="10"/>
      <color rgb="FF0070C0"/>
      <name val="Arial"/>
      <family val="2"/>
    </font>
    <font>
      <i/>
      <sz val="9"/>
      <color rgb="FF0070C0"/>
      <name val="Arial"/>
      <family val="2"/>
    </font>
    <font>
      <b/>
      <sz val="18"/>
      <color theme="1"/>
      <name val="Arial"/>
      <family val="2"/>
    </font>
    <font>
      <b/>
      <sz val="16"/>
      <color theme="1"/>
      <name val="Arial"/>
      <family val="2"/>
    </font>
    <font>
      <b/>
      <sz val="20"/>
      <color theme="1"/>
      <name val="Arial"/>
      <family val="2"/>
    </font>
    <font>
      <b/>
      <sz val="11"/>
      <color theme="1"/>
      <name val="Arial"/>
      <family val="2"/>
    </font>
    <font>
      <i/>
      <sz val="10"/>
      <color rgb="FF0070C0"/>
      <name val="Czcionka tekstu podstawowego"/>
      <family val="2"/>
    </font>
    <font>
      <b/>
      <sz val="10"/>
      <color theme="1"/>
      <name val="Arial"/>
      <family val="2"/>
    </font>
    <font>
      <b/>
      <i/>
      <u val="single"/>
      <sz val="14"/>
      <color rgb="FFFFC000"/>
      <name val="Arial"/>
      <family val="2"/>
    </font>
    <font>
      <sz val="11"/>
      <color rgb="FF0070C0"/>
      <name val="Arial"/>
      <family val="2"/>
    </font>
    <font>
      <b/>
      <sz val="12"/>
      <color theme="1"/>
      <name val="Arial"/>
      <family val="2"/>
    </font>
    <font>
      <b/>
      <sz val="14"/>
      <color theme="1"/>
      <name val="Arial"/>
      <family val="2"/>
    </font>
    <font>
      <b/>
      <sz val="9"/>
      <color theme="1"/>
      <name val="Arial"/>
      <family val="2"/>
    </font>
    <font>
      <sz val="12"/>
      <color theme="1"/>
      <name val="Arial"/>
      <family val="2"/>
    </font>
    <font>
      <sz val="11"/>
      <color theme="1"/>
      <name val="Calibri"/>
      <family val="2"/>
    </font>
    <font>
      <sz val="10"/>
      <color theme="1"/>
      <name val="Arial"/>
      <family val="2"/>
    </font>
    <font>
      <sz val="12"/>
      <color theme="1"/>
      <name val="Calibri"/>
      <family val="2"/>
    </font>
    <font>
      <b/>
      <i/>
      <sz val="11"/>
      <color theme="1"/>
      <name val="Arial"/>
      <family val="2"/>
    </font>
    <font>
      <sz val="12"/>
      <color rgb="FFFD9E00"/>
      <name val="Arial"/>
      <family val="2"/>
    </font>
    <font>
      <b/>
      <i/>
      <sz val="10"/>
      <color theme="1"/>
      <name val="Arial"/>
      <family val="2"/>
    </font>
    <font>
      <b/>
      <i/>
      <sz val="9"/>
      <color theme="1"/>
      <name val="Arial"/>
      <family val="2"/>
    </font>
    <font>
      <b/>
      <i/>
      <sz val="9"/>
      <color rgb="FFFF0000"/>
      <name val="Arial"/>
      <family val="2"/>
    </font>
    <font>
      <b/>
      <i/>
      <sz val="11"/>
      <color rgb="FFFF0000"/>
      <name val="Arial"/>
      <family val="2"/>
    </font>
    <font>
      <b/>
      <sz val="11"/>
      <color rgb="FFFF0000"/>
      <name val="Arial"/>
      <family val="2"/>
    </font>
    <font>
      <sz val="11"/>
      <color theme="0"/>
      <name val="Arial"/>
      <family val="2"/>
    </font>
    <font>
      <sz val="9"/>
      <color rgb="FFFF0000"/>
      <name val="Verdana"/>
      <family val="2"/>
    </font>
    <font>
      <b/>
      <sz val="8"/>
      <color rgb="FF000000"/>
      <name val="Verdana"/>
      <family val="2"/>
    </font>
    <font>
      <sz val="8"/>
      <color rgb="FF000000"/>
      <name val="Verdana"/>
      <family val="2"/>
    </font>
    <font>
      <b/>
      <sz val="11"/>
      <color rgb="FFFF0000"/>
      <name val="Czcionka tekstu podstawowego"/>
      <family val="0"/>
    </font>
    <font>
      <b/>
      <sz val="10"/>
      <color theme="1"/>
      <name val="Czcionka tekstu podstawowego"/>
      <family val="0"/>
    </font>
    <font>
      <b/>
      <sz val="10"/>
      <color rgb="FFFF0000"/>
      <name val="Czcionka tekstu podstawowego"/>
      <family val="2"/>
    </font>
    <font>
      <sz val="11"/>
      <color rgb="FF00FF00"/>
      <name val="Czcionka tekstu podstawowego"/>
      <family val="2"/>
    </font>
    <font>
      <b/>
      <sz val="10"/>
      <color rgb="FF00FF00"/>
      <name val="Czcionka tekstu podstawowego"/>
      <family val="2"/>
    </font>
    <font>
      <sz val="11"/>
      <color rgb="FF00B0F0"/>
      <name val="Czcionka tekstu podstawowego"/>
      <family val="2"/>
    </font>
    <font>
      <b/>
      <sz val="10"/>
      <color rgb="FF00B0F0"/>
      <name val="Czcionka tekstu podstawowego"/>
      <family val="2"/>
    </font>
    <font>
      <sz val="12"/>
      <color rgb="FFFF0000"/>
      <name val="Arial"/>
      <family val="2"/>
    </font>
    <font>
      <b/>
      <i/>
      <sz val="9"/>
      <color rgb="FF0070C0"/>
      <name val="Arial"/>
      <family val="2"/>
    </font>
    <font>
      <b/>
      <i/>
      <sz val="12"/>
      <color theme="1"/>
      <name val="Arial"/>
      <family val="2"/>
    </font>
    <font>
      <b/>
      <sz val="13"/>
      <color theme="1"/>
      <name val="Arial"/>
      <family val="2"/>
    </font>
    <font>
      <b/>
      <sz val="24"/>
      <color theme="1"/>
      <name val="Arial"/>
      <family val="2"/>
    </font>
    <font>
      <b/>
      <sz val="12"/>
      <color theme="0"/>
      <name val="Arial"/>
      <family val="2"/>
    </font>
    <font>
      <b/>
      <sz val="22"/>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E2FEE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E1FFE1"/>
        <bgColor indexed="64"/>
      </patternFill>
    </fill>
    <fill>
      <patternFill patternType="solid">
        <fgColor rgb="FFDDDDDD"/>
        <bgColor indexed="64"/>
      </patternFill>
    </fill>
    <fill>
      <patternFill patternType="solid">
        <fgColor theme="3" tint="0.5999900102615356"/>
        <bgColor indexed="64"/>
      </patternFill>
    </fill>
    <fill>
      <patternFill patternType="solid">
        <fgColor rgb="FFCCFFCC"/>
        <bgColor indexed="64"/>
      </patternFill>
    </fill>
    <fill>
      <patternFill patternType="solid">
        <fgColor rgb="FFFFC000"/>
        <bgColor indexed="64"/>
      </patternFill>
    </fill>
    <fill>
      <patternFill patternType="solid">
        <fgColor rgb="FFE2FFE2"/>
        <bgColor indexed="64"/>
      </patternFill>
    </fill>
    <fill>
      <patternFill patternType="solid">
        <fgColor rgb="FFEAEAEA"/>
        <bgColor indexed="64"/>
      </patternFill>
    </fill>
    <fill>
      <patternFill patternType="solid">
        <fgColor rgb="FF00FF00"/>
        <bgColor indexed="64"/>
      </patternFill>
    </fill>
    <fill>
      <patternFill patternType="solid">
        <fgColor rgb="FFFFFF00"/>
        <bgColor indexed="64"/>
      </patternFill>
    </fill>
    <fill>
      <patternFill patternType="solid">
        <fgColor rgb="FF66CCFF"/>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top/>
      <bottom/>
    </border>
    <border>
      <left/>
      <right style="thick">
        <color theme="0" tint="-0.4999699890613556"/>
      </right>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bottom style="thick">
        <color theme="0" tint="-0.4999699890613556"/>
      </bottom>
    </border>
    <border>
      <left/>
      <right/>
      <top/>
      <bottom style="hair"/>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thin">
        <color theme="0" tint="-0.4999699890613556"/>
      </left>
      <right style="thin">
        <color theme="0" tint="-0.4999699890613556"/>
      </right>
      <top/>
      <bottom style="medium">
        <color theme="0" tint="-0.4999699890613556"/>
      </bottom>
    </border>
    <border>
      <left/>
      <right/>
      <top style="thin">
        <color theme="1" tint="0.49998000264167786"/>
      </top>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top style="thin">
        <color theme="0" tint="-0.4999699890613556"/>
      </top>
      <bottom style="thin">
        <color theme="0" tint="-0.4999699890613556"/>
      </bottom>
    </border>
    <border>
      <left style="thin">
        <color theme="1" tint="0.49998000264167786"/>
      </left>
      <right/>
      <top style="thin">
        <color theme="1" tint="0.49998000264167786"/>
      </top>
      <bottom/>
    </border>
    <border>
      <left style="thin">
        <color theme="1" tint="0.49998000264167786"/>
      </left>
      <right/>
      <top/>
      <bottom/>
    </border>
    <border>
      <left/>
      <right style="thin">
        <color theme="1" tint="0.49998000264167786"/>
      </right>
      <top style="thin">
        <color theme="1" tint="0.49998000264167786"/>
      </top>
      <bottom/>
    </border>
    <border>
      <left/>
      <right style="thin">
        <color theme="1" tint="0.49998000264167786"/>
      </right>
      <top/>
      <bottom/>
    </border>
    <border>
      <left style="thin">
        <color theme="1" tint="0.49998000264167786"/>
      </left>
      <right/>
      <top/>
      <bottom style="thin">
        <color theme="1" tint="0.49998000264167786"/>
      </bottom>
    </border>
    <border>
      <left/>
      <right style="thin">
        <color theme="1" tint="0.49998000264167786"/>
      </right>
      <top/>
      <bottom style="thin">
        <color theme="1" tint="0.49998000264167786"/>
      </bottom>
    </border>
    <border>
      <left/>
      <right/>
      <top/>
      <bottom style="thin">
        <color theme="1" tint="0.49998000264167786"/>
      </bottom>
    </border>
    <border>
      <left style="medium">
        <color theme="0" tint="-0.4999699890613556"/>
      </left>
      <right style="medium">
        <color theme="0" tint="-0.4999699890613556"/>
      </right>
      <top/>
      <bottom style="thin">
        <color theme="0" tint="-0.4999699890613556"/>
      </bottom>
    </border>
    <border>
      <left style="medium">
        <color theme="0" tint="-0.4999699890613556"/>
      </left>
      <right/>
      <top style="thin">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style="medium">
        <color theme="0" tint="-0.4999699890613556"/>
      </left>
      <right style="medium">
        <color theme="0" tint="-0.4999699890613556"/>
      </right>
      <top style="thin">
        <color theme="0" tint="-0.4999699890613556"/>
      </top>
      <bottom style="medium">
        <color theme="0" tint="-0.4999699890613556"/>
      </bottom>
    </border>
    <border>
      <left/>
      <right/>
      <top style="thin">
        <color theme="0" tint="-0.4999699890613556"/>
      </top>
      <bottom style="medium">
        <color theme="0" tint="-0.4999699890613556"/>
      </bottom>
    </border>
    <border>
      <left/>
      <right style="medium">
        <color theme="0" tint="-0.4999699890613556"/>
      </right>
      <top style="thin">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right/>
      <top style="medium">
        <color theme="0" tint="-0.4999699890613556"/>
      </top>
      <bottom/>
    </border>
    <border>
      <left/>
      <right/>
      <top style="thin">
        <color theme="0" tint="-0.4999699890613556"/>
      </top>
      <bottom style="thin">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right style="thin">
        <color theme="1" tint="0.49998000264167786"/>
      </right>
      <top style="thin">
        <color theme="0" tint="-0.4999699890613556"/>
      </top>
      <bottom style="thin">
        <color theme="0" tint="-0.499969989061355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medium">
        <color theme="0" tint="-0.4999699890613556"/>
      </right>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bottom style="thin">
        <color theme="0" tint="-0.4999699890613556"/>
      </bottom>
    </border>
    <border>
      <left style="medium">
        <color theme="0" tint="-0.4999699890613556"/>
      </left>
      <right style="thin">
        <color theme="0" tint="-0.4999699890613556"/>
      </right>
      <top/>
      <bottom/>
    </border>
    <border>
      <left style="medium">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style="thin">
        <color theme="0" tint="-0.4999699890613556"/>
      </top>
      <bottom/>
    </border>
    <border>
      <left/>
      <right style="thin">
        <color theme="0" tint="-0.3499799966812134"/>
      </right>
      <top style="thin">
        <color theme="0" tint="-0.3499799966812134"/>
      </top>
      <bottom style="thin">
        <color theme="0" tint="-0.3499799966812134"/>
      </bottom>
    </border>
    <border>
      <left/>
      <right style="thin">
        <color theme="0" tint="-0.4999699890613556"/>
      </right>
      <top style="thin">
        <color theme="0" tint="-0.4999699890613556"/>
      </top>
      <bottom style="thin">
        <color theme="0" tint="-0.4999699890613556"/>
      </bottom>
    </border>
    <border>
      <left style="thin"/>
      <right style="thin"/>
      <top style="thin"/>
      <bottom style="thin"/>
    </border>
    <border>
      <left/>
      <right/>
      <top style="hair"/>
      <bottom style="hair"/>
    </border>
    <border>
      <left style="thin">
        <color theme="0" tint="-0.3499799966812134"/>
      </left>
      <right style="thin">
        <color theme="0" tint="-0.3499799966812134"/>
      </right>
      <top style="thin">
        <color theme="0" tint="-0.3499799966812134"/>
      </top>
      <bottom style="thin">
        <color theme="0" tint="-0.4999699890613556"/>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4999699890613556"/>
      </top>
      <bottom style="thin">
        <color theme="0" tint="-0.3499799966812134"/>
      </bottom>
    </border>
    <border>
      <left style="thin">
        <color theme="0" tint="-0.3499799966812134"/>
      </left>
      <right style="thin">
        <color theme="0" tint="-0.3499799966812134"/>
      </right>
      <top style="thin">
        <color theme="0" tint="-0.3499799966812134"/>
      </top>
      <bottom/>
    </border>
    <border>
      <left style="medium">
        <color theme="0" tint="-0.4999699890613556"/>
      </left>
      <right style="thin">
        <color theme="0" tint="-0.4999699890613556"/>
      </right>
      <top style="medium">
        <color theme="0" tint="-0.4999699890613556"/>
      </top>
      <bottom style="medium">
        <color theme="0" tint="-0.4999699890613556"/>
      </bottom>
    </border>
    <border>
      <left style="thin">
        <color theme="0" tint="-0.3499799966812134"/>
      </left>
      <right style="thin">
        <color theme="0" tint="-0.3499799966812134"/>
      </right>
      <top style="medium">
        <color theme="0" tint="-0.4999699890613556"/>
      </top>
      <bottom style="medium">
        <color theme="0" tint="-0.4999699890613556"/>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4999699890613556"/>
      </top>
      <bottom>
        <color indexed="63"/>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color indexed="63"/>
      </right>
      <top>
        <color indexed="63"/>
      </top>
      <bottom>
        <color indexed="63"/>
      </bottom>
    </border>
    <border>
      <left/>
      <right style="medium">
        <color theme="0" tint="-0.4999699890613556"/>
      </right>
      <top/>
      <bottom/>
    </border>
    <border>
      <left style="medium">
        <color theme="0" tint="-0.4999699890613556"/>
      </left>
      <right style="thin">
        <color theme="0" tint="-0.4999699890613556"/>
      </right>
      <top style="thin">
        <color theme="0" tint="-0.4999699890613556"/>
      </top>
      <bottom style="medium">
        <color theme="0" tint="-0.4999699890613556"/>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medium">
        <color theme="0" tint="-0.4999699890613556"/>
      </left>
      <right/>
      <top/>
      <bottom style="thin">
        <color theme="0" tint="-0.4999699890613556"/>
      </bottom>
    </border>
    <border>
      <left style="thin">
        <color theme="0" tint="-0.4999699890613556"/>
      </left>
      <right style="medium">
        <color theme="0" tint="-0.4999699890613556"/>
      </right>
      <top/>
      <bottom/>
    </border>
    <border>
      <left/>
      <right style="medium">
        <color theme="0" tint="-0.4999699890613556"/>
      </right>
      <top style="thin">
        <color theme="0" tint="-0.4999699890613556"/>
      </top>
      <bottom style="thin">
        <color theme="0" tint="-0.4999699890613556"/>
      </bottom>
    </border>
    <border>
      <left style="thin">
        <color theme="1" tint="0.49998000264167786"/>
      </left>
      <right>
        <color indexed="63"/>
      </right>
      <top/>
      <bottom style="thin"/>
    </border>
    <border>
      <left/>
      <right>
        <color indexed="63"/>
      </right>
      <top/>
      <bottom style="thin"/>
    </border>
    <border>
      <left/>
      <right style="thin">
        <color theme="0" tint="-0.4999699890613556"/>
      </right>
      <top/>
      <bottom style="medium">
        <color theme="0" tint="-0.4999699890613556"/>
      </bottom>
    </border>
    <border>
      <left/>
      <right style="thin">
        <color theme="0" tint="-0.4999699890613556"/>
      </right>
      <top style="medium">
        <color theme="0" tint="-0.4999699890613556"/>
      </top>
      <bottom style="thin">
        <color theme="0" tint="-0.4999699890613556"/>
      </bottom>
    </border>
    <border>
      <left/>
      <right/>
      <top style="hair"/>
      <bottom/>
    </border>
    <border>
      <left style="thin">
        <color theme="0" tint="-0.4999699890613556"/>
      </left>
      <right style="medium">
        <color theme="0" tint="-0.4999699890613556"/>
      </right>
      <top style="thin">
        <color theme="0" tint="-0.4999699890613556"/>
      </top>
      <bottom/>
    </border>
    <border>
      <left/>
      <right style="thin">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style="thin">
        <color theme="0" tint="-0.4999699890613556"/>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4999699890613556"/>
      </right>
      <top style="thin">
        <color theme="0" tint="-0.3499799966812134"/>
      </top>
      <bottom style="thin">
        <color theme="0" tint="-0.349979996681213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theme="0" tint="-0.3499799966812134"/>
      </left>
      <right>
        <color indexed="63"/>
      </right>
      <top style="medium">
        <color theme="0" tint="-0.4999699890613556"/>
      </top>
      <bottom style="medium">
        <color theme="0" tint="-0.4999699890613556"/>
      </bottom>
    </border>
    <border>
      <left/>
      <right style="medium">
        <color theme="0" tint="-0.4999699890613556"/>
      </right>
      <top style="thin">
        <color theme="0" tint="-0.3499799966812134"/>
      </top>
      <bottom style="thin">
        <color theme="0" tint="-0.3499799966812134"/>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style="thin">
        <color theme="0" tint="-0.3499799966812134"/>
      </left>
      <right>
        <color indexed="63"/>
      </right>
      <top style="thin">
        <color theme="0" tint="-0.4999699890613556"/>
      </top>
      <bottom style="thin">
        <color theme="0" tint="-0.3499799966812134"/>
      </bottom>
    </border>
    <border>
      <left>
        <color indexed="63"/>
      </left>
      <right style="medium">
        <color theme="0" tint="-0.4999699890613556"/>
      </right>
      <top style="thin">
        <color theme="0" tint="-0.4999699890613556"/>
      </top>
      <bottom style="thin">
        <color theme="0" tint="-0.3499799966812134"/>
      </bottom>
    </border>
    <border>
      <left style="thin">
        <color theme="0" tint="-0.3499799966812134"/>
      </left>
      <right/>
      <top style="thin">
        <color theme="0" tint="-0.3499799966812134"/>
      </top>
      <bottom/>
    </border>
    <border>
      <left/>
      <right style="medium">
        <color theme="0" tint="-0.4999699890613556"/>
      </right>
      <top style="thin">
        <color theme="0" tint="-0.3499799966812134"/>
      </top>
      <bottom/>
    </border>
    <border>
      <left style="thin">
        <color theme="0" tint="-0.4999699890613556"/>
      </left>
      <right/>
      <top style="thin">
        <color theme="0" tint="-0.4999699890613556"/>
      </top>
      <bottom style="medium">
        <color theme="0" tint="-0.4999699890613556"/>
      </bottom>
    </border>
    <border>
      <left style="thin">
        <color theme="0" tint="-0.3499799966812134"/>
      </left>
      <right>
        <color indexed="63"/>
      </right>
      <top style="thin">
        <color theme="0" tint="-0.4999699890613556"/>
      </top>
      <bottom>
        <color indexed="63"/>
      </bottom>
    </border>
    <border>
      <left/>
      <right style="medium">
        <color theme="0" tint="-0.4999699890613556"/>
      </right>
      <top style="thin">
        <color theme="0" tint="-0.4999699890613556"/>
      </top>
      <bottom/>
    </border>
    <border>
      <left style="thin">
        <color theme="0" tint="-0.3499799966812134"/>
      </left>
      <right>
        <color indexed="63"/>
      </right>
      <top style="thin">
        <color theme="0" tint="-0.3499799966812134"/>
      </top>
      <bottom style="thin">
        <color theme="0" tint="-0.4999699890613556"/>
      </bottom>
    </border>
    <border>
      <left>
        <color indexed="63"/>
      </left>
      <right style="medium">
        <color theme="0" tint="-0.4999699890613556"/>
      </right>
      <top style="thin">
        <color theme="0" tint="-0.3499799966812134"/>
      </top>
      <bottom style="thin">
        <color theme="0" tint="-0.4999699890613556"/>
      </bottom>
    </border>
    <border>
      <left style="thin">
        <color theme="0" tint="-0.3499799966812134"/>
      </left>
      <right>
        <color indexed="63"/>
      </right>
      <top style="thin">
        <color theme="0" tint="-0.3499799966812134"/>
      </top>
      <bottom style="medium">
        <color theme="0" tint="-0.4999699890613556"/>
      </bottom>
    </border>
    <border>
      <left>
        <color indexed="63"/>
      </left>
      <right style="medium">
        <color theme="0" tint="-0.4999699890613556"/>
      </right>
      <top style="thin">
        <color theme="0" tint="-0.3499799966812134"/>
      </top>
      <bottom style="medium">
        <color theme="0" tint="-0.4999699890613556"/>
      </bottom>
    </border>
    <border>
      <left style="thin">
        <color theme="0" tint="-0.3499799966812134"/>
      </left>
      <right/>
      <top/>
      <bottom style="thin">
        <color theme="0" tint="-0.3499799966812134"/>
      </bottom>
    </border>
    <border>
      <left/>
      <right style="medium">
        <color theme="0" tint="-0.4999699890613556"/>
      </right>
      <top/>
      <bottom style="thin">
        <color theme="0" tint="-0.3499799966812134"/>
      </bottom>
    </border>
    <border>
      <left style="thin">
        <color theme="0" tint="-0.3499799966812134"/>
      </left>
      <right>
        <color indexed="63"/>
      </right>
      <top style="thin">
        <color theme="0" tint="-0.4999699890613556"/>
      </top>
      <bottom style="thin">
        <color theme="0" tint="-0.4999699890613556"/>
      </bottom>
    </border>
    <border>
      <left/>
      <right/>
      <top style="thin">
        <color theme="0" tint="-0.3499799966812134"/>
      </top>
      <bottom/>
    </border>
    <border>
      <left style="thin">
        <color theme="0" tint="-0.3499799966812134"/>
      </left>
      <right/>
      <top/>
      <bottom/>
    </border>
    <border>
      <left/>
      <right style="thin">
        <color theme="0" tint="-0.3499799966812134"/>
      </right>
      <top/>
      <bottom/>
    </border>
    <border>
      <left/>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style="thin">
        <color theme="0" tint="-0.4999699890613556"/>
      </top>
      <bottom style="thin">
        <color theme="0" tint="-0.4999699890613556"/>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top style="thin">
        <color theme="0" tint="-0.4999699890613556"/>
      </top>
      <bottom/>
    </border>
    <border>
      <left style="thin">
        <color theme="0" tint="-0.4999699890613556"/>
      </left>
      <right style="medium">
        <color theme="0" tint="-0.4999699890613556"/>
      </right>
      <top/>
      <bottom style="medium">
        <color theme="0" tint="-0.4999699890613556"/>
      </bottom>
    </border>
    <border>
      <left/>
      <right style="thin">
        <color theme="0" tint="-0.4999699890613556"/>
      </right>
      <top style="thin">
        <color theme="0" tint="-0.4999699890613556"/>
      </top>
      <bottom style="medium">
        <color theme="0" tint="-0.4999699890613556"/>
      </bottom>
    </border>
    <border>
      <left style="medium">
        <color theme="0" tint="-0.4999699890613556"/>
      </left>
      <right style="thin">
        <color theme="0" tint="-0.4999699890613556"/>
      </right>
      <top style="medium">
        <color theme="0" tint="-0.4999699890613556"/>
      </top>
      <bottom/>
    </border>
    <border>
      <left style="thin">
        <color theme="0" tint="-0.4999699890613556"/>
      </left>
      <right style="thin">
        <color theme="0" tint="-0.4999699890613556"/>
      </right>
      <top style="medium">
        <color theme="0" tint="-0.4999699890613556"/>
      </top>
      <bottom/>
    </border>
    <border>
      <left style="thin">
        <color theme="0" tint="-0.4999699890613556"/>
      </left>
      <right style="medium">
        <color theme="0" tint="-0.4999699890613556"/>
      </right>
      <top style="medium">
        <color theme="0" tint="-0.4999699890613556"/>
      </top>
      <bottom/>
    </border>
    <border>
      <left style="thin">
        <color theme="0" tint="-0.4999699890613556"/>
      </left>
      <right/>
      <top style="medium">
        <color theme="0" tint="-0.4999699890613556"/>
      </top>
      <bottom style="thin">
        <color theme="0" tint="-0.4999699890613556"/>
      </bottom>
    </border>
    <border>
      <left style="thin">
        <color theme="0" tint="-0.4999699890613556"/>
      </left>
      <right/>
      <top/>
      <bottom style="medium">
        <color theme="0" tint="-0.4999699890613556"/>
      </bottom>
    </border>
    <border>
      <left style="medium">
        <color theme="0" tint="-0.4999699890613556"/>
      </left>
      <right style="thin">
        <color theme="0" tint="-0.4999699890613556"/>
      </right>
      <top>
        <color indexed="63"/>
      </top>
      <bottom style="medium">
        <color theme="0" tint="-0.4999699890613556"/>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4999699890613556"/>
      </left>
      <right style="medium">
        <color theme="0" tint="-0.4999699890613556"/>
      </right>
      <top/>
      <bottom style="medium">
        <color theme="0" tint="-0.4999699890613556"/>
      </bottom>
    </border>
    <border>
      <left style="medium">
        <color theme="0" tint="-0.4999699890613556"/>
      </left>
      <right style="medium">
        <color theme="0" tint="-0.4999699890613556"/>
      </right>
      <top style="medium">
        <color theme="0" tint="-0.4999699890613556"/>
      </top>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1" applyNumberFormat="0" applyAlignment="0" applyProtection="0"/>
    <xf numFmtId="0" fontId="95" fillId="27" borderId="2" applyNumberFormat="0" applyAlignment="0" applyProtection="0"/>
    <xf numFmtId="0" fontId="9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29" borderId="4" applyNumberFormat="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30" borderId="0" applyNumberFormat="0" applyBorder="0" applyAlignment="0" applyProtection="0"/>
    <xf numFmtId="0" fontId="104" fillId="27" borderId="1" applyNumberFormat="0" applyAlignment="0" applyProtection="0"/>
    <xf numFmtId="0" fontId="105" fillId="0" borderId="0" applyNumberFormat="0" applyFill="0" applyBorder="0" applyAlignment="0" applyProtection="0"/>
    <xf numFmtId="9" fontId="0" fillId="0" borderId="0" applyFont="0" applyFill="0" applyBorder="0" applyAlignment="0" applyProtection="0"/>
    <xf numFmtId="0" fontId="106" fillId="0" borderId="8"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32" borderId="0" applyNumberFormat="0" applyBorder="0" applyAlignment="0" applyProtection="0"/>
  </cellStyleXfs>
  <cellXfs count="970">
    <xf numFmtId="0" fontId="0" fillId="0" borderId="0" xfId="0" applyAlignment="1">
      <alignment/>
    </xf>
    <xf numFmtId="0" fontId="2" fillId="0" borderId="0" xfId="0" applyFont="1" applyFill="1" applyBorder="1" applyAlignment="1" applyProtection="1">
      <alignment vertical="center"/>
      <protection/>
    </xf>
    <xf numFmtId="0" fontId="111" fillId="0" borderId="0" xfId="0" applyFont="1" applyFill="1" applyBorder="1" applyAlignment="1" applyProtection="1">
      <alignment vertical="center" wrapText="1"/>
      <protection/>
    </xf>
    <xf numFmtId="0" fontId="112" fillId="0" borderId="0" xfId="0" applyFont="1" applyFill="1" applyBorder="1" applyAlignment="1" applyProtection="1">
      <alignment vertical="center"/>
      <protection/>
    </xf>
    <xf numFmtId="0" fontId="2" fillId="0" borderId="10"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indent="1"/>
      <protection/>
    </xf>
    <xf numFmtId="0" fontId="113" fillId="0" borderId="0" xfId="0"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left" vertical="center" wrapText="1" indent="1"/>
      <protection locked="0"/>
    </xf>
    <xf numFmtId="0" fontId="114" fillId="0" borderId="0" xfId="0" applyFont="1" applyAlignment="1" applyProtection="1">
      <alignment/>
      <protection/>
    </xf>
    <xf numFmtId="0" fontId="2" fillId="0" borderId="0" xfId="0" applyFont="1" applyFill="1" applyBorder="1" applyAlignment="1" applyProtection="1">
      <alignment horizontal="center"/>
      <protection/>
    </xf>
    <xf numFmtId="0" fontId="7" fillId="33" borderId="11" xfId="0" applyNumberFormat="1" applyFont="1" applyFill="1" applyBorder="1" applyAlignment="1" applyProtection="1">
      <alignment horizontal="center" vertical="center" wrapText="1"/>
      <protection locked="0"/>
    </xf>
    <xf numFmtId="0" fontId="115" fillId="0" borderId="0" xfId="0" applyFont="1" applyFill="1" applyBorder="1" applyAlignment="1" applyProtection="1">
      <alignment vertical="center"/>
      <protection/>
    </xf>
    <xf numFmtId="0" fontId="3" fillId="0" borderId="0" xfId="0" applyFont="1" applyFill="1" applyBorder="1" applyAlignment="1" applyProtection="1">
      <alignment horizontal="left" vertical="top"/>
      <protection/>
    </xf>
    <xf numFmtId="0" fontId="116" fillId="0" borderId="0" xfId="0" applyFont="1" applyFill="1" applyBorder="1" applyAlignment="1" applyProtection="1">
      <alignment vertical="center" wrapText="1"/>
      <protection/>
    </xf>
    <xf numFmtId="0" fontId="2" fillId="34" borderId="0" xfId="0" applyFont="1" applyFill="1" applyBorder="1" applyAlignment="1" applyProtection="1">
      <alignment vertical="center"/>
      <protection/>
    </xf>
    <xf numFmtId="0" fontId="114" fillId="0" borderId="0" xfId="0" applyFont="1" applyAlignment="1" applyProtection="1">
      <alignment horizontal="center"/>
      <protection/>
    </xf>
    <xf numFmtId="0" fontId="114" fillId="35" borderId="12" xfId="0" applyFont="1" applyFill="1" applyBorder="1" applyAlignment="1" applyProtection="1">
      <alignment/>
      <protection/>
    </xf>
    <xf numFmtId="0" fontId="114" fillId="35" borderId="13" xfId="0" applyFont="1" applyFill="1" applyBorder="1" applyAlignment="1" applyProtection="1">
      <alignment/>
      <protection/>
    </xf>
    <xf numFmtId="0" fontId="114" fillId="35" borderId="13" xfId="0" applyFont="1" applyFill="1" applyBorder="1" applyAlignment="1" applyProtection="1">
      <alignment horizontal="center"/>
      <protection/>
    </xf>
    <xf numFmtId="0" fontId="114" fillId="35" borderId="14" xfId="0" applyFont="1" applyFill="1" applyBorder="1" applyAlignment="1" applyProtection="1">
      <alignment/>
      <protection/>
    </xf>
    <xf numFmtId="0" fontId="114" fillId="35" borderId="15" xfId="0" applyFont="1" applyFill="1" applyBorder="1" applyAlignment="1" applyProtection="1">
      <alignment/>
      <protection/>
    </xf>
    <xf numFmtId="0" fontId="114" fillId="35" borderId="0" xfId="0" applyFont="1" applyFill="1" applyBorder="1" applyAlignment="1" applyProtection="1">
      <alignment/>
      <protection/>
    </xf>
    <xf numFmtId="0" fontId="114" fillId="35" borderId="16" xfId="0" applyFont="1" applyFill="1" applyBorder="1" applyAlignment="1" applyProtection="1">
      <alignment/>
      <protection/>
    </xf>
    <xf numFmtId="0" fontId="114" fillId="0" borderId="12" xfId="0" applyFont="1" applyBorder="1" applyAlignment="1" applyProtection="1">
      <alignment/>
      <protection/>
    </xf>
    <xf numFmtId="0" fontId="114" fillId="0" borderId="13" xfId="0" applyFont="1" applyBorder="1" applyAlignment="1" applyProtection="1">
      <alignment/>
      <protection/>
    </xf>
    <xf numFmtId="0" fontId="114" fillId="0" borderId="14" xfId="0" applyFont="1" applyBorder="1" applyAlignment="1" applyProtection="1">
      <alignment/>
      <protection/>
    </xf>
    <xf numFmtId="0" fontId="117" fillId="35" borderId="0" xfId="0" applyFont="1" applyFill="1" applyBorder="1" applyAlignment="1" applyProtection="1">
      <alignment vertical="top"/>
      <protection/>
    </xf>
    <xf numFmtId="0" fontId="117" fillId="35" borderId="0" xfId="0" applyFont="1" applyFill="1" applyBorder="1" applyAlignment="1" applyProtection="1">
      <alignment/>
      <protection/>
    </xf>
    <xf numFmtId="0" fontId="114" fillId="35" borderId="0" xfId="0" applyFont="1" applyFill="1" applyBorder="1" applyAlignment="1" applyProtection="1">
      <alignment horizontal="center"/>
      <protection/>
    </xf>
    <xf numFmtId="0" fontId="114" fillId="0" borderId="15" xfId="0" applyFont="1" applyBorder="1" applyAlignment="1" applyProtection="1">
      <alignment/>
      <protection/>
    </xf>
    <xf numFmtId="0" fontId="114" fillId="0" borderId="0" xfId="0" applyFont="1" applyBorder="1" applyAlignment="1" applyProtection="1">
      <alignment/>
      <protection/>
    </xf>
    <xf numFmtId="0" fontId="114" fillId="0" borderId="16" xfId="0" applyFont="1" applyBorder="1" applyAlignment="1" applyProtection="1">
      <alignment/>
      <protection/>
    </xf>
    <xf numFmtId="0" fontId="118" fillId="35" borderId="15" xfId="0" applyFont="1" applyFill="1" applyBorder="1" applyAlignment="1" applyProtection="1">
      <alignment/>
      <protection/>
    </xf>
    <xf numFmtId="0" fontId="118" fillId="34" borderId="17" xfId="0" applyFont="1" applyFill="1" applyBorder="1" applyAlignment="1" applyProtection="1">
      <alignment/>
      <protection/>
    </xf>
    <xf numFmtId="0" fontId="114" fillId="34" borderId="18" xfId="0" applyFont="1" applyFill="1" applyBorder="1" applyAlignment="1" applyProtection="1">
      <alignment/>
      <protection/>
    </xf>
    <xf numFmtId="0" fontId="114" fillId="34" borderId="18" xfId="0" applyFont="1" applyFill="1" applyBorder="1" applyAlignment="1" applyProtection="1">
      <alignment horizontal="center"/>
      <protection/>
    </xf>
    <xf numFmtId="0" fontId="114" fillId="34" borderId="19" xfId="0" applyFont="1" applyFill="1" applyBorder="1" applyAlignment="1" applyProtection="1">
      <alignment/>
      <protection/>
    </xf>
    <xf numFmtId="0" fontId="114" fillId="34" borderId="20" xfId="0" applyFont="1" applyFill="1" applyBorder="1" applyAlignment="1" applyProtection="1">
      <alignment/>
      <protection/>
    </xf>
    <xf numFmtId="0" fontId="119" fillId="34" borderId="21" xfId="0" applyFont="1" applyFill="1" applyBorder="1" applyAlignment="1" applyProtection="1">
      <alignment horizontal="center"/>
      <protection/>
    </xf>
    <xf numFmtId="0" fontId="120" fillId="35" borderId="0" xfId="0" applyFont="1" applyFill="1" applyBorder="1" applyAlignment="1" applyProtection="1">
      <alignment/>
      <protection/>
    </xf>
    <xf numFmtId="0" fontId="114" fillId="34" borderId="22" xfId="0" applyFont="1" applyFill="1" applyBorder="1" applyAlignment="1" applyProtection="1">
      <alignment/>
      <protection/>
    </xf>
    <xf numFmtId="0" fontId="121" fillId="34" borderId="23" xfId="0" applyFont="1" applyFill="1" applyBorder="1" applyAlignment="1" applyProtection="1">
      <alignment horizontal="center"/>
      <protection/>
    </xf>
    <xf numFmtId="0" fontId="119" fillId="34" borderId="24" xfId="0" applyFont="1" applyFill="1" applyBorder="1" applyAlignment="1" applyProtection="1">
      <alignment horizontal="center"/>
      <protection/>
    </xf>
    <xf numFmtId="0" fontId="122" fillId="35" borderId="15" xfId="0" applyFont="1" applyFill="1" applyBorder="1" applyAlignment="1" applyProtection="1">
      <alignment horizontal="center"/>
      <protection/>
    </xf>
    <xf numFmtId="0" fontId="122" fillId="0" borderId="12" xfId="0" applyFont="1" applyBorder="1" applyAlignment="1" applyProtection="1">
      <alignment horizontal="center"/>
      <protection/>
    </xf>
    <xf numFmtId="0" fontId="123" fillId="0" borderId="13" xfId="0" applyFont="1" applyBorder="1" applyAlignment="1" applyProtection="1">
      <alignment horizontal="left" indent="3"/>
      <protection/>
    </xf>
    <xf numFmtId="0" fontId="123" fillId="0" borderId="13" xfId="0" applyFont="1" applyBorder="1" applyAlignment="1" applyProtection="1">
      <alignment/>
      <protection/>
    </xf>
    <xf numFmtId="0" fontId="122" fillId="0" borderId="14" xfId="0" applyFont="1" applyBorder="1" applyAlignment="1" applyProtection="1">
      <alignment horizontal="left"/>
      <protection/>
    </xf>
    <xf numFmtId="0" fontId="117" fillId="0" borderId="0" xfId="0" applyFont="1" applyBorder="1" applyAlignment="1" applyProtection="1">
      <alignment horizontal="left" indent="3"/>
      <protection/>
    </xf>
    <xf numFmtId="0" fontId="117" fillId="0" borderId="0" xfId="0" applyFont="1" applyBorder="1" applyAlignment="1" applyProtection="1">
      <alignment/>
      <protection/>
    </xf>
    <xf numFmtId="0" fontId="122" fillId="0" borderId="0" xfId="0" applyFont="1" applyBorder="1" applyAlignment="1" applyProtection="1">
      <alignment horizontal="left"/>
      <protection/>
    </xf>
    <xf numFmtId="0" fontId="122" fillId="0" borderId="16" xfId="0" applyFont="1" applyBorder="1" applyAlignment="1" applyProtection="1">
      <alignment horizontal="left"/>
      <protection/>
    </xf>
    <xf numFmtId="0" fontId="118" fillId="0" borderId="15" xfId="0" applyFont="1" applyBorder="1" applyAlignment="1" applyProtection="1">
      <alignment/>
      <protection/>
    </xf>
    <xf numFmtId="0" fontId="114" fillId="0" borderId="0" xfId="0" applyFont="1" applyBorder="1" applyAlignment="1" applyProtection="1">
      <alignment horizontal="center"/>
      <protection/>
    </xf>
    <xf numFmtId="0" fontId="114" fillId="35" borderId="15" xfId="0" applyFont="1" applyFill="1" applyBorder="1" applyAlignment="1" applyProtection="1">
      <alignment vertical="top"/>
      <protection/>
    </xf>
    <xf numFmtId="0" fontId="114" fillId="0" borderId="15" xfId="0" applyFont="1" applyBorder="1" applyAlignment="1" applyProtection="1">
      <alignment vertical="top"/>
      <protection/>
    </xf>
    <xf numFmtId="0" fontId="114" fillId="0" borderId="0" xfId="0" applyFont="1" applyBorder="1" applyAlignment="1" applyProtection="1">
      <alignment horizontal="left" vertical="top" indent="3"/>
      <protection/>
    </xf>
    <xf numFmtId="0" fontId="114" fillId="0" borderId="0" xfId="0" applyFont="1" applyBorder="1" applyAlignment="1" applyProtection="1">
      <alignment vertical="top"/>
      <protection/>
    </xf>
    <xf numFmtId="0" fontId="117" fillId="0" borderId="0" xfId="0" applyFont="1" applyBorder="1" applyAlignment="1" applyProtection="1">
      <alignment vertical="top"/>
      <protection/>
    </xf>
    <xf numFmtId="0" fontId="114" fillId="0" borderId="16" xfId="0" applyFont="1" applyBorder="1" applyAlignment="1" applyProtection="1">
      <alignment vertical="top"/>
      <protection/>
    </xf>
    <xf numFmtId="0" fontId="114" fillId="35" borderId="0" xfId="0" applyFont="1" applyFill="1" applyBorder="1" applyAlignment="1" applyProtection="1">
      <alignment vertical="top"/>
      <protection/>
    </xf>
    <xf numFmtId="0" fontId="114" fillId="0" borderId="0" xfId="0" applyFont="1" applyAlignment="1" applyProtection="1">
      <alignment vertical="top"/>
      <protection/>
    </xf>
    <xf numFmtId="0" fontId="114" fillId="0" borderId="16" xfId="0" applyFont="1" applyBorder="1" applyAlignment="1" applyProtection="1">
      <alignment horizontal="left"/>
      <protection/>
    </xf>
    <xf numFmtId="0" fontId="7" fillId="33" borderId="25" xfId="0" applyNumberFormat="1" applyFont="1" applyFill="1" applyBorder="1" applyAlignment="1" applyProtection="1">
      <alignment horizontal="left" vertical="center" wrapText="1" indent="1"/>
      <protection/>
    </xf>
    <xf numFmtId="0" fontId="114" fillId="0" borderId="26" xfId="0" applyFont="1" applyBorder="1" applyAlignment="1" applyProtection="1">
      <alignment/>
      <protection/>
    </xf>
    <xf numFmtId="0" fontId="117" fillId="0" borderId="27" xfId="0" applyFont="1" applyBorder="1" applyAlignment="1" applyProtection="1">
      <alignment vertical="top"/>
      <protection/>
    </xf>
    <xf numFmtId="4" fontId="114" fillId="0" borderId="27" xfId="0" applyNumberFormat="1" applyFont="1" applyBorder="1" applyAlignment="1" applyProtection="1">
      <alignment horizontal="left" wrapText="1"/>
      <protection/>
    </xf>
    <xf numFmtId="0" fontId="114" fillId="0" borderId="27" xfId="0" applyFont="1" applyBorder="1" applyAlignment="1" applyProtection="1">
      <alignment/>
      <protection/>
    </xf>
    <xf numFmtId="0" fontId="114" fillId="0" borderId="28" xfId="0" applyFont="1" applyBorder="1" applyAlignment="1" applyProtection="1">
      <alignment/>
      <protection/>
    </xf>
    <xf numFmtId="0" fontId="114" fillId="0" borderId="13" xfId="0" applyFont="1" applyBorder="1" applyAlignment="1" applyProtection="1">
      <alignment/>
      <protection/>
    </xf>
    <xf numFmtId="0" fontId="114" fillId="0" borderId="0" xfId="0" applyFont="1" applyBorder="1" applyAlignment="1" applyProtection="1">
      <alignment horizontal="left" indent="3"/>
      <protection/>
    </xf>
    <xf numFmtId="4" fontId="114" fillId="0" borderId="16" xfId="0" applyNumberFormat="1" applyFont="1" applyBorder="1" applyAlignment="1" applyProtection="1">
      <alignment horizontal="left" wrapText="1"/>
      <protection/>
    </xf>
    <xf numFmtId="0" fontId="117" fillId="0" borderId="27" xfId="0" applyFont="1" applyBorder="1" applyAlignment="1" applyProtection="1">
      <alignment horizontal="left" indent="3"/>
      <protection/>
    </xf>
    <xf numFmtId="0" fontId="117" fillId="0" borderId="27" xfId="0" applyFont="1" applyBorder="1" applyAlignment="1" applyProtection="1">
      <alignment/>
      <protection/>
    </xf>
    <xf numFmtId="4" fontId="114" fillId="0" borderId="28" xfId="0" applyNumberFormat="1" applyFont="1" applyBorder="1" applyAlignment="1" applyProtection="1">
      <alignment horizontal="left" wrapText="1"/>
      <protection/>
    </xf>
    <xf numFmtId="0" fontId="117" fillId="35" borderId="0" xfId="0" applyFont="1" applyFill="1" applyBorder="1" applyAlignment="1" applyProtection="1">
      <alignment horizontal="left" indent="3"/>
      <protection/>
    </xf>
    <xf numFmtId="4" fontId="114" fillId="35" borderId="0" xfId="0" applyNumberFormat="1" applyFont="1" applyFill="1" applyBorder="1" applyAlignment="1" applyProtection="1">
      <alignment horizontal="left" wrapText="1"/>
      <protection/>
    </xf>
    <xf numFmtId="0" fontId="117" fillId="0" borderId="13" xfId="0" applyFont="1" applyBorder="1" applyAlignment="1" applyProtection="1">
      <alignment/>
      <protection/>
    </xf>
    <xf numFmtId="4" fontId="114" fillId="0" borderId="13" xfId="0" applyNumberFormat="1" applyFont="1" applyBorder="1" applyAlignment="1" applyProtection="1">
      <alignment horizontal="left" wrapText="1"/>
      <protection/>
    </xf>
    <xf numFmtId="4" fontId="114" fillId="0" borderId="14" xfId="0" applyNumberFormat="1" applyFont="1" applyBorder="1" applyAlignment="1" applyProtection="1">
      <alignment horizontal="left" wrapText="1"/>
      <protection/>
    </xf>
    <xf numFmtId="0" fontId="114" fillId="35" borderId="26" xfId="0" applyFont="1" applyFill="1" applyBorder="1" applyAlignment="1" applyProtection="1">
      <alignment/>
      <protection/>
    </xf>
    <xf numFmtId="0" fontId="114" fillId="35" borderId="27" xfId="0" applyFont="1" applyFill="1" applyBorder="1" applyAlignment="1" applyProtection="1">
      <alignment/>
      <protection/>
    </xf>
    <xf numFmtId="0" fontId="117" fillId="35" borderId="27" xfId="0" applyFont="1" applyFill="1" applyBorder="1" applyAlignment="1" applyProtection="1">
      <alignment vertical="top"/>
      <protection/>
    </xf>
    <xf numFmtId="0" fontId="117" fillId="35" borderId="27" xfId="0" applyFont="1" applyFill="1" applyBorder="1" applyAlignment="1" applyProtection="1">
      <alignment/>
      <protection/>
    </xf>
    <xf numFmtId="4" fontId="114" fillId="35" borderId="27" xfId="0" applyNumberFormat="1" applyFont="1" applyFill="1" applyBorder="1" applyAlignment="1" applyProtection="1">
      <alignment horizontal="left" wrapText="1"/>
      <protection/>
    </xf>
    <xf numFmtId="4" fontId="114" fillId="35" borderId="28" xfId="0" applyNumberFormat="1" applyFont="1" applyFill="1" applyBorder="1" applyAlignment="1" applyProtection="1">
      <alignment horizontal="left" wrapText="1"/>
      <protection/>
    </xf>
    <xf numFmtId="0" fontId="117" fillId="0" borderId="0" xfId="0" applyFont="1" applyAlignment="1" applyProtection="1">
      <alignment vertical="top"/>
      <protection/>
    </xf>
    <xf numFmtId="0" fontId="117" fillId="0" borderId="0" xfId="0" applyFont="1" applyAlignment="1" applyProtection="1">
      <alignment/>
      <protection/>
    </xf>
    <xf numFmtId="4" fontId="114" fillId="0" borderId="0" xfId="0" applyNumberFormat="1" applyFont="1" applyBorder="1" applyAlignment="1" applyProtection="1">
      <alignment horizontal="left" wrapText="1"/>
      <protection/>
    </xf>
    <xf numFmtId="0" fontId="2" fillId="0" borderId="0" xfId="0" applyFont="1" applyFill="1" applyBorder="1" applyAlignment="1" applyProtection="1">
      <alignment horizontal="left" vertical="center" indent="2"/>
      <protection/>
    </xf>
    <xf numFmtId="0" fontId="114" fillId="0" borderId="0" xfId="0" applyFont="1" applyAlignment="1" applyProtection="1">
      <alignment horizontal="left" vertical="center" indent="2"/>
      <protection/>
    </xf>
    <xf numFmtId="0" fontId="114" fillId="35" borderId="15" xfId="0" applyFont="1" applyFill="1" applyBorder="1" applyAlignment="1" applyProtection="1">
      <alignment vertical="center"/>
      <protection/>
    </xf>
    <xf numFmtId="0" fontId="114" fillId="0" borderId="15" xfId="0" applyFont="1" applyBorder="1" applyAlignment="1" applyProtection="1">
      <alignment vertical="center"/>
      <protection/>
    </xf>
    <xf numFmtId="0" fontId="114" fillId="0" borderId="0" xfId="0" applyFont="1" applyAlignment="1" applyProtection="1">
      <alignment vertical="center"/>
      <protection/>
    </xf>
    <xf numFmtId="0" fontId="122" fillId="0" borderId="0" xfId="0" applyFont="1" applyBorder="1" applyAlignment="1" applyProtection="1">
      <alignment horizontal="left" vertical="top"/>
      <protection/>
    </xf>
    <xf numFmtId="0" fontId="114" fillId="0" borderId="0" xfId="0" applyFont="1" applyBorder="1" applyAlignment="1" applyProtection="1">
      <alignment vertical="center"/>
      <protection/>
    </xf>
    <xf numFmtId="0" fontId="124" fillId="35" borderId="11" xfId="0" applyFont="1" applyFill="1" applyBorder="1" applyAlignment="1" applyProtection="1">
      <alignment horizontal="center" vertical="center"/>
      <protection/>
    </xf>
    <xf numFmtId="0" fontId="122" fillId="35" borderId="11" xfId="0" applyFont="1" applyFill="1" applyBorder="1" applyAlignment="1" applyProtection="1">
      <alignment horizontal="center" vertical="center"/>
      <protection/>
    </xf>
    <xf numFmtId="0" fontId="2" fillId="34" borderId="0" xfId="0" applyFont="1" applyFill="1" applyBorder="1" applyAlignment="1" applyProtection="1" quotePrefix="1">
      <alignment vertical="center"/>
      <protection/>
    </xf>
    <xf numFmtId="0" fontId="2" fillId="34" borderId="0" xfId="0" applyFont="1" applyFill="1" applyBorder="1" applyAlignment="1" applyProtection="1" quotePrefix="1">
      <alignment horizontal="right" vertical="center"/>
      <protection/>
    </xf>
    <xf numFmtId="0" fontId="122" fillId="35" borderId="29" xfId="0"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114" fillId="35" borderId="16" xfId="0" applyFont="1" applyFill="1" applyBorder="1" applyAlignment="1" applyProtection="1">
      <alignment vertical="center"/>
      <protection/>
    </xf>
    <xf numFmtId="0" fontId="114" fillId="35" borderId="0" xfId="0" applyFont="1" applyFill="1" applyBorder="1" applyAlignment="1" applyProtection="1">
      <alignment/>
      <protection/>
    </xf>
    <xf numFmtId="0" fontId="114" fillId="35" borderId="33" xfId="0" applyFont="1" applyFill="1" applyBorder="1" applyAlignment="1" applyProtection="1">
      <alignment/>
      <protection/>
    </xf>
    <xf numFmtId="4" fontId="114" fillId="0" borderId="0" xfId="0" applyNumberFormat="1" applyFont="1" applyBorder="1" applyAlignment="1" applyProtection="1">
      <alignment horizontal="left" wrapText="1"/>
      <protection/>
    </xf>
    <xf numFmtId="0" fontId="114" fillId="0" borderId="0" xfId="0" applyFont="1" applyBorder="1" applyAlignment="1" applyProtection="1">
      <alignment horizontal="center" vertical="center"/>
      <protection/>
    </xf>
    <xf numFmtId="0" fontId="125" fillId="0" borderId="0" xfId="0" applyFont="1" applyFill="1" applyBorder="1" applyAlignment="1" applyProtection="1">
      <alignment vertical="center"/>
      <protection/>
    </xf>
    <xf numFmtId="164" fontId="7" fillId="35" borderId="11" xfId="0" applyNumberFormat="1" applyFont="1" applyFill="1" applyBorder="1" applyAlignment="1" applyProtection="1">
      <alignment horizontal="right" vertical="center" wrapText="1" indent="1"/>
      <protection/>
    </xf>
    <xf numFmtId="164" fontId="7" fillId="35" borderId="34" xfId="0" applyNumberFormat="1" applyFont="1" applyFill="1" applyBorder="1" applyAlignment="1" applyProtection="1">
      <alignment horizontal="right" vertical="center" wrapText="1" indent="1"/>
      <protection/>
    </xf>
    <xf numFmtId="4" fontId="7" fillId="35" borderId="11" xfId="0" applyNumberFormat="1" applyFont="1" applyFill="1" applyBorder="1" applyAlignment="1" applyProtection="1">
      <alignment horizontal="right" vertical="center" wrapText="1" indent="1"/>
      <protection/>
    </xf>
    <xf numFmtId="4" fontId="7" fillId="35" borderId="34" xfId="0" applyNumberFormat="1" applyFont="1" applyFill="1" applyBorder="1" applyAlignment="1" applyProtection="1">
      <alignment horizontal="right" vertical="center" wrapText="1" indent="1"/>
      <protection/>
    </xf>
    <xf numFmtId="0" fontId="126" fillId="0" borderId="0" xfId="0" applyFont="1" applyAlignment="1" applyProtection="1">
      <alignment horizontal="center"/>
      <protection/>
    </xf>
    <xf numFmtId="0" fontId="126" fillId="0" borderId="0" xfId="0" applyFont="1" applyAlignment="1" applyProtection="1">
      <alignment/>
      <protection/>
    </xf>
    <xf numFmtId="0" fontId="127" fillId="0" borderId="0" xfId="0" applyFont="1" applyAlignment="1" applyProtection="1">
      <alignment wrapText="1"/>
      <protection/>
    </xf>
    <xf numFmtId="0" fontId="114" fillId="0" borderId="35" xfId="0" applyFont="1" applyBorder="1" applyAlignment="1" applyProtection="1">
      <alignment horizontal="left" vertical="center" indent="1"/>
      <protection/>
    </xf>
    <xf numFmtId="0" fontId="114" fillId="0" borderId="0" xfId="0" applyFont="1" applyAlignment="1" applyProtection="1">
      <alignment horizontal="left" vertical="center" indent="1"/>
      <protection/>
    </xf>
    <xf numFmtId="0" fontId="114" fillId="36" borderId="25" xfId="0" applyFont="1" applyFill="1" applyBorder="1" applyAlignment="1" applyProtection="1">
      <alignment/>
      <protection/>
    </xf>
    <xf numFmtId="0" fontId="114" fillId="36" borderId="25" xfId="0" applyFont="1" applyFill="1" applyBorder="1" applyAlignment="1" applyProtection="1">
      <alignment horizontal="center"/>
      <protection/>
    </xf>
    <xf numFmtId="0" fontId="114" fillId="0" borderId="36" xfId="0" applyFont="1" applyBorder="1" applyAlignment="1" applyProtection="1">
      <alignment/>
      <protection/>
    </xf>
    <xf numFmtId="0" fontId="114" fillId="0" borderId="37" xfId="0" applyFont="1" applyBorder="1" applyAlignment="1" applyProtection="1">
      <alignment/>
      <protection/>
    </xf>
    <xf numFmtId="0" fontId="122" fillId="0" borderId="0" xfId="0" applyFont="1" applyBorder="1" applyAlignment="1" applyProtection="1">
      <alignment horizontal="left" wrapText="1"/>
      <protection/>
    </xf>
    <xf numFmtId="0" fontId="126" fillId="0" borderId="37" xfId="0" applyFont="1" applyBorder="1" applyAlignment="1" applyProtection="1">
      <alignment/>
      <protection/>
    </xf>
    <xf numFmtId="0" fontId="118" fillId="0" borderId="0" xfId="0" applyFont="1" applyBorder="1" applyAlignment="1" applyProtection="1">
      <alignment horizontal="left"/>
      <protection/>
    </xf>
    <xf numFmtId="0" fontId="114" fillId="0" borderId="37" xfId="0" applyFont="1" applyBorder="1" applyAlignment="1" applyProtection="1">
      <alignment vertical="center"/>
      <protection/>
    </xf>
    <xf numFmtId="0" fontId="114" fillId="0" borderId="37" xfId="0" applyFont="1" applyBorder="1" applyAlignment="1" applyProtection="1">
      <alignment horizontal="left" vertical="center" indent="1"/>
      <protection/>
    </xf>
    <xf numFmtId="0" fontId="114" fillId="0" borderId="0" xfId="0" applyFont="1" applyBorder="1" applyAlignment="1" applyProtection="1">
      <alignment horizontal="left" vertical="center" indent="1"/>
      <protection/>
    </xf>
    <xf numFmtId="0" fontId="114" fillId="0" borderId="0" xfId="0" applyFont="1" applyBorder="1" applyAlignment="1" applyProtection="1">
      <alignment horizontal="left" indent="1"/>
      <protection/>
    </xf>
    <xf numFmtId="0" fontId="114" fillId="0" borderId="0" xfId="0" applyFont="1" applyFill="1" applyAlignment="1" applyProtection="1">
      <alignment/>
      <protection/>
    </xf>
    <xf numFmtId="0" fontId="122" fillId="0" borderId="33" xfId="0" applyFont="1" applyBorder="1" applyAlignment="1" applyProtection="1">
      <alignment horizontal="left"/>
      <protection/>
    </xf>
    <xf numFmtId="0" fontId="122" fillId="0" borderId="33" xfId="0" applyFont="1" applyBorder="1" applyAlignment="1" applyProtection="1">
      <alignment horizontal="left" wrapText="1"/>
      <protection/>
    </xf>
    <xf numFmtId="0" fontId="122" fillId="0" borderId="38" xfId="0" applyFont="1" applyFill="1" applyBorder="1" applyAlignment="1" applyProtection="1">
      <alignment horizontal="left" wrapText="1"/>
      <protection/>
    </xf>
    <xf numFmtId="0" fontId="118" fillId="0" borderId="39" xfId="0" applyFont="1" applyFill="1" applyBorder="1" applyAlignment="1" applyProtection="1">
      <alignment horizontal="left"/>
      <protection/>
    </xf>
    <xf numFmtId="0" fontId="114" fillId="0" borderId="39" xfId="0" applyFont="1" applyFill="1" applyBorder="1" applyAlignment="1" applyProtection="1">
      <alignment/>
      <protection/>
    </xf>
    <xf numFmtId="0" fontId="128" fillId="0" borderId="39" xfId="0" applyFont="1" applyFill="1" applyBorder="1" applyAlignment="1" applyProtection="1">
      <alignment horizontal="center" vertical="center" wrapText="1"/>
      <protection/>
    </xf>
    <xf numFmtId="0" fontId="122" fillId="0" borderId="39" xfId="0" applyFont="1" applyFill="1" applyBorder="1" applyAlignment="1" applyProtection="1">
      <alignment horizontal="left"/>
      <protection/>
    </xf>
    <xf numFmtId="0" fontId="114" fillId="0" borderId="39" xfId="0" applyFont="1" applyFill="1" applyBorder="1" applyAlignment="1" applyProtection="1">
      <alignment horizontal="left" vertical="center" indent="1"/>
      <protection/>
    </xf>
    <xf numFmtId="0" fontId="129" fillId="0" borderId="39" xfId="0" applyFont="1" applyFill="1" applyBorder="1" applyAlignment="1" applyProtection="1">
      <alignment horizontal="center" vertical="center" wrapText="1"/>
      <protection/>
    </xf>
    <xf numFmtId="0" fontId="114" fillId="0" borderId="39" xfId="0" applyFont="1" applyFill="1" applyBorder="1" applyAlignment="1" applyProtection="1">
      <alignment horizontal="center"/>
      <protection/>
    </xf>
    <xf numFmtId="0" fontId="114" fillId="35" borderId="36" xfId="0" applyFont="1" applyFill="1" applyBorder="1" applyAlignment="1" applyProtection="1">
      <alignment/>
      <protection/>
    </xf>
    <xf numFmtId="0" fontId="114" fillId="35" borderId="37" xfId="0" applyFont="1" applyFill="1" applyBorder="1" applyAlignment="1" applyProtection="1">
      <alignment/>
      <protection/>
    </xf>
    <xf numFmtId="0" fontId="126" fillId="35" borderId="37" xfId="0" applyFont="1" applyFill="1" applyBorder="1" applyAlignment="1" applyProtection="1">
      <alignment/>
      <protection/>
    </xf>
    <xf numFmtId="0" fontId="114" fillId="35" borderId="37" xfId="0" applyFont="1" applyFill="1" applyBorder="1" applyAlignment="1" applyProtection="1">
      <alignment vertical="center"/>
      <protection/>
    </xf>
    <xf numFmtId="0" fontId="114" fillId="35" borderId="37" xfId="0" applyFont="1" applyFill="1" applyBorder="1" applyAlignment="1" applyProtection="1">
      <alignment horizontal="left" vertical="center" indent="1"/>
      <protection/>
    </xf>
    <xf numFmtId="0" fontId="114" fillId="35" borderId="40" xfId="0" applyFont="1" applyFill="1" applyBorder="1" applyAlignment="1" applyProtection="1">
      <alignment/>
      <protection/>
    </xf>
    <xf numFmtId="0" fontId="114" fillId="35" borderId="38" xfId="0" applyFont="1" applyFill="1" applyBorder="1" applyAlignment="1" applyProtection="1">
      <alignment/>
      <protection/>
    </xf>
    <xf numFmtId="0" fontId="122" fillId="35" borderId="39" xfId="0" applyFont="1" applyFill="1" applyBorder="1" applyAlignment="1" applyProtection="1">
      <alignment/>
      <protection/>
    </xf>
    <xf numFmtId="0" fontId="118" fillId="35" borderId="39" xfId="0" applyFont="1" applyFill="1" applyBorder="1" applyAlignment="1" applyProtection="1">
      <alignment/>
      <protection/>
    </xf>
    <xf numFmtId="0" fontId="114" fillId="35" borderId="39" xfId="0" applyFont="1" applyFill="1" applyBorder="1" applyAlignment="1" applyProtection="1">
      <alignment horizontal="left" vertical="center" indent="1"/>
      <protection/>
    </xf>
    <xf numFmtId="0" fontId="114" fillId="35" borderId="39" xfId="0" applyFont="1" applyFill="1" applyBorder="1" applyAlignment="1" applyProtection="1">
      <alignment horizontal="center"/>
      <protection/>
    </xf>
    <xf numFmtId="0" fontId="114" fillId="35" borderId="39" xfId="0" applyFont="1" applyFill="1" applyBorder="1" applyAlignment="1" applyProtection="1">
      <alignment/>
      <protection/>
    </xf>
    <xf numFmtId="0" fontId="114" fillId="35" borderId="41" xfId="0" applyFont="1" applyFill="1" applyBorder="1" applyAlignment="1" applyProtection="1">
      <alignment/>
      <protection/>
    </xf>
    <xf numFmtId="0" fontId="114" fillId="35" borderId="42" xfId="0" applyFont="1" applyFill="1" applyBorder="1" applyAlignment="1" applyProtection="1">
      <alignment/>
      <protection/>
    </xf>
    <xf numFmtId="0" fontId="122" fillId="0" borderId="39" xfId="0" applyFont="1" applyFill="1" applyBorder="1" applyAlignment="1" applyProtection="1">
      <alignment horizontal="left" wrapText="1"/>
      <protection/>
    </xf>
    <xf numFmtId="0" fontId="117" fillId="0" borderId="0" xfId="0" applyFont="1" applyFill="1" applyBorder="1" applyAlignment="1" applyProtection="1">
      <alignment vertical="top"/>
      <protection/>
    </xf>
    <xf numFmtId="0" fontId="126" fillId="0" borderId="0" xfId="0" applyFont="1" applyAlignment="1" applyProtection="1">
      <alignment vertical="top"/>
      <protection/>
    </xf>
    <xf numFmtId="0" fontId="126" fillId="35" borderId="37" xfId="0" applyFont="1" applyFill="1" applyBorder="1" applyAlignment="1" applyProtection="1">
      <alignment vertical="top"/>
      <protection/>
    </xf>
    <xf numFmtId="0" fontId="126" fillId="0" borderId="40" xfId="0" applyFont="1" applyBorder="1" applyAlignment="1" applyProtection="1">
      <alignment vertical="top"/>
      <protection/>
    </xf>
    <xf numFmtId="0" fontId="118" fillId="0" borderId="41" xfId="0" applyFont="1" applyFill="1" applyBorder="1" applyAlignment="1" applyProtection="1">
      <alignment horizontal="center" vertical="top"/>
      <protection/>
    </xf>
    <xf numFmtId="0" fontId="126" fillId="35" borderId="39" xfId="0" applyFont="1" applyFill="1" applyBorder="1" applyAlignment="1" applyProtection="1">
      <alignment vertical="top"/>
      <protection/>
    </xf>
    <xf numFmtId="0" fontId="126" fillId="0" borderId="37" xfId="0" applyFont="1" applyBorder="1" applyAlignment="1" applyProtection="1">
      <alignment vertical="top"/>
      <protection/>
    </xf>
    <xf numFmtId="0" fontId="118" fillId="0" borderId="0" xfId="0" applyFont="1" applyBorder="1" applyAlignment="1" applyProtection="1">
      <alignment horizontal="left" vertical="top"/>
      <protection/>
    </xf>
    <xf numFmtId="0" fontId="122" fillId="0" borderId="39" xfId="0" applyFont="1" applyFill="1" applyBorder="1" applyAlignment="1" applyProtection="1">
      <alignment horizontal="left" vertical="top"/>
      <protection/>
    </xf>
    <xf numFmtId="0" fontId="118" fillId="35" borderId="39" xfId="0" applyFont="1" applyFill="1" applyBorder="1" applyAlignment="1" applyProtection="1">
      <alignment vertical="top"/>
      <protection/>
    </xf>
    <xf numFmtId="0" fontId="126" fillId="0" borderId="0" xfId="0" applyFont="1" applyAlignment="1" applyProtection="1">
      <alignment horizontal="center" vertical="top"/>
      <protection/>
    </xf>
    <xf numFmtId="0" fontId="7" fillId="0" borderId="43" xfId="0" applyNumberFormat="1" applyFont="1" applyFill="1" applyBorder="1" applyAlignment="1" applyProtection="1">
      <alignment horizontal="left" vertical="center" wrapText="1" indent="1"/>
      <protection/>
    </xf>
    <xf numFmtId="0" fontId="114" fillId="0" borderId="39" xfId="0" applyFont="1" applyBorder="1" applyAlignment="1" applyProtection="1">
      <alignment/>
      <protection/>
    </xf>
    <xf numFmtId="0" fontId="114" fillId="0" borderId="11" xfId="0" applyFont="1" applyBorder="1" applyAlignment="1" applyProtection="1">
      <alignment horizontal="left" vertical="center" indent="1"/>
      <protection/>
    </xf>
    <xf numFmtId="167" fontId="114" fillId="0" borderId="39" xfId="0" applyNumberFormat="1" applyFont="1" applyFill="1" applyBorder="1" applyAlignment="1" applyProtection="1">
      <alignment horizontal="left" vertical="center" indent="1"/>
      <protection/>
    </xf>
    <xf numFmtId="0" fontId="122" fillId="35" borderId="37" xfId="0" applyFont="1" applyFill="1" applyBorder="1" applyAlignment="1" applyProtection="1">
      <alignment horizontal="left" vertical="center" indent="1"/>
      <protection/>
    </xf>
    <xf numFmtId="0" fontId="122" fillId="0" borderId="37" xfId="0" applyFont="1" applyBorder="1" applyAlignment="1" applyProtection="1">
      <alignment horizontal="left" vertical="center" indent="1"/>
      <protection/>
    </xf>
    <xf numFmtId="167" fontId="122" fillId="0" borderId="39" xfId="0" applyNumberFormat="1" applyFont="1" applyFill="1" applyBorder="1" applyAlignment="1" applyProtection="1">
      <alignment horizontal="left" vertical="center" indent="1"/>
      <protection/>
    </xf>
    <xf numFmtId="0" fontId="122" fillId="0" borderId="0" xfId="0" applyFont="1" applyAlignment="1" applyProtection="1">
      <alignment horizontal="left" vertical="center" indent="1"/>
      <protection/>
    </xf>
    <xf numFmtId="0" fontId="114" fillId="0" borderId="42" xfId="0" applyFont="1" applyBorder="1" applyAlignment="1" applyProtection="1">
      <alignment/>
      <protection/>
    </xf>
    <xf numFmtId="0" fontId="114" fillId="0" borderId="41" xfId="0" applyFont="1" applyBorder="1" applyAlignment="1" applyProtection="1">
      <alignment/>
      <protection/>
    </xf>
    <xf numFmtId="0" fontId="127" fillId="0" borderId="16" xfId="0" applyFont="1" applyBorder="1" applyAlignment="1" applyProtection="1">
      <alignment horizontal="center" vertical="center" wrapText="1"/>
      <protection/>
    </xf>
    <xf numFmtId="0" fontId="127" fillId="0" borderId="28" xfId="0" applyFont="1" applyBorder="1" applyAlignment="1" applyProtection="1">
      <alignment horizontal="center" vertical="center" wrapText="1"/>
      <protection/>
    </xf>
    <xf numFmtId="0" fontId="114" fillId="35" borderId="28" xfId="0" applyFont="1" applyFill="1" applyBorder="1" applyAlignment="1" applyProtection="1">
      <alignment/>
      <protection/>
    </xf>
    <xf numFmtId="167" fontId="114" fillId="0" borderId="11" xfId="0" applyNumberFormat="1" applyFont="1" applyBorder="1" applyAlignment="1" applyProtection="1">
      <alignment horizontal="right" vertical="center" indent="1"/>
      <protection/>
    </xf>
    <xf numFmtId="0" fontId="114" fillId="0" borderId="0" xfId="0" applyFont="1" applyBorder="1" applyAlignment="1" applyProtection="1">
      <alignment horizontal="right" vertical="center" indent="1"/>
      <protection/>
    </xf>
    <xf numFmtId="0" fontId="127" fillId="35" borderId="44" xfId="0" applyFont="1" applyFill="1" applyBorder="1" applyAlignment="1" applyProtection="1">
      <alignment horizontal="left" vertical="center" indent="1"/>
      <protection/>
    </xf>
    <xf numFmtId="0" fontId="127" fillId="34" borderId="45" xfId="0" applyFont="1" applyFill="1" applyBorder="1" applyAlignment="1" applyProtection="1">
      <alignment horizontal="left" vertical="center" indent="1"/>
      <protection/>
    </xf>
    <xf numFmtId="0" fontId="7" fillId="0" borderId="0" xfId="0" applyNumberFormat="1" applyFont="1" applyFill="1" applyBorder="1" applyAlignment="1" applyProtection="1">
      <alignment horizontal="left" vertical="center" wrapText="1" indent="1"/>
      <protection/>
    </xf>
    <xf numFmtId="0" fontId="130" fillId="0" borderId="0" xfId="0" applyFont="1" applyBorder="1" applyAlignment="1" applyProtection="1">
      <alignment vertical="center"/>
      <protection/>
    </xf>
    <xf numFmtId="0" fontId="114" fillId="0" borderId="40" xfId="0" applyFont="1" applyBorder="1" applyAlignment="1" applyProtection="1">
      <alignment vertical="center"/>
      <protection/>
    </xf>
    <xf numFmtId="0" fontId="117" fillId="0" borderId="42" xfId="0" applyFont="1" applyBorder="1" applyAlignment="1" applyProtection="1">
      <alignment vertical="top"/>
      <protection/>
    </xf>
    <xf numFmtId="0" fontId="114" fillId="0" borderId="42" xfId="0" applyFont="1" applyBorder="1" applyAlignment="1" applyProtection="1">
      <alignment vertical="center"/>
      <protection/>
    </xf>
    <xf numFmtId="0" fontId="7" fillId="0" borderId="34"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7" fillId="0" borderId="47" xfId="0" applyNumberFormat="1" applyFont="1" applyFill="1" applyBorder="1" applyAlignment="1" applyProtection="1">
      <alignment horizontal="left" vertical="center" wrapText="1" indent="1"/>
      <protection/>
    </xf>
    <xf numFmtId="0" fontId="7" fillId="0" borderId="0" xfId="0" applyFont="1" applyBorder="1" applyAlignment="1" applyProtection="1">
      <alignment vertical="center"/>
      <protection/>
    </xf>
    <xf numFmtId="0" fontId="114" fillId="35" borderId="0" xfId="0" applyFont="1" applyFill="1" applyAlignment="1" applyProtection="1">
      <alignment vertical="center"/>
      <protection/>
    </xf>
    <xf numFmtId="0" fontId="114" fillId="0" borderId="36" xfId="0" applyFont="1" applyFill="1" applyBorder="1" applyAlignment="1" applyProtection="1">
      <alignment vertical="center"/>
      <protection/>
    </xf>
    <xf numFmtId="0" fontId="114" fillId="0" borderId="33" xfId="0" applyFont="1" applyFill="1" applyBorder="1" applyAlignment="1" applyProtection="1">
      <alignment vertical="center"/>
      <protection/>
    </xf>
    <xf numFmtId="0" fontId="114" fillId="0" borderId="38" xfId="0" applyFont="1" applyFill="1" applyBorder="1" applyAlignment="1" applyProtection="1">
      <alignment vertical="center"/>
      <protection/>
    </xf>
    <xf numFmtId="0" fontId="114" fillId="0" borderId="39" xfId="0" applyFont="1" applyBorder="1" applyAlignment="1" applyProtection="1">
      <alignment vertical="center"/>
      <protection/>
    </xf>
    <xf numFmtId="0" fontId="114" fillId="0" borderId="40" xfId="0" applyFont="1" applyBorder="1" applyAlignment="1" applyProtection="1">
      <alignment/>
      <protection/>
    </xf>
    <xf numFmtId="0" fontId="117" fillId="0" borderId="42" xfId="0" applyFont="1" applyBorder="1" applyAlignment="1" applyProtection="1">
      <alignment vertical="center"/>
      <protection/>
    </xf>
    <xf numFmtId="0" fontId="117" fillId="0" borderId="42" xfId="0" applyFont="1" applyFill="1" applyBorder="1" applyAlignment="1" applyProtection="1">
      <alignment vertical="center"/>
      <protection/>
    </xf>
    <xf numFmtId="0" fontId="114" fillId="35" borderId="48" xfId="0" applyFont="1" applyFill="1" applyBorder="1" applyAlignment="1" applyProtection="1">
      <alignment horizontal="left" vertical="center" indent="1"/>
      <protection/>
    </xf>
    <xf numFmtId="0" fontId="114" fillId="35" borderId="49" xfId="0" applyFont="1" applyFill="1" applyBorder="1" applyAlignment="1" applyProtection="1">
      <alignment horizontal="left" vertical="center" indent="1"/>
      <protection/>
    </xf>
    <xf numFmtId="0" fontId="114" fillId="34" borderId="50" xfId="0" applyFont="1" applyFill="1" applyBorder="1" applyAlignment="1" applyProtection="1">
      <alignment horizontal="left" vertical="center" indent="1"/>
      <protection/>
    </xf>
    <xf numFmtId="0" fontId="114" fillId="34" borderId="51" xfId="0" applyFont="1" applyFill="1" applyBorder="1" applyAlignment="1" applyProtection="1">
      <alignment horizontal="left" vertical="center" indent="1"/>
      <protection/>
    </xf>
    <xf numFmtId="0" fontId="131" fillId="0" borderId="0" xfId="0" applyFont="1" applyBorder="1" applyAlignment="1" applyProtection="1">
      <alignment/>
      <protection/>
    </xf>
    <xf numFmtId="0" fontId="132" fillId="0" borderId="0" xfId="0" applyFont="1" applyBorder="1" applyAlignment="1" applyProtection="1">
      <alignment vertical="top"/>
      <protection/>
    </xf>
    <xf numFmtId="0" fontId="132" fillId="0" borderId="0" xfId="0" applyFont="1" applyBorder="1" applyAlignment="1" applyProtection="1">
      <alignment vertical="center"/>
      <protection/>
    </xf>
    <xf numFmtId="0" fontId="114" fillId="0" borderId="0" xfId="0" applyFont="1" applyAlignment="1">
      <alignment/>
    </xf>
    <xf numFmtId="166" fontId="7" fillId="0" borderId="43" xfId="0" applyNumberFormat="1" applyFont="1" applyFill="1" applyBorder="1" applyAlignment="1" applyProtection="1">
      <alignment horizontal="right" vertical="center" wrapText="1" indent="1"/>
      <protection/>
    </xf>
    <xf numFmtId="166" fontId="7" fillId="0" borderId="47" xfId="0" applyNumberFormat="1" applyFont="1" applyFill="1" applyBorder="1" applyAlignment="1" applyProtection="1">
      <alignment horizontal="right" vertical="center" wrapText="1" indent="1"/>
      <protection/>
    </xf>
    <xf numFmtId="166" fontId="114" fillId="0" borderId="0" xfId="0" applyNumberFormat="1" applyFont="1" applyBorder="1" applyAlignment="1" applyProtection="1">
      <alignment/>
      <protection/>
    </xf>
    <xf numFmtId="166" fontId="11" fillId="35" borderId="49" xfId="0" applyNumberFormat="1" applyFont="1" applyFill="1" applyBorder="1" applyAlignment="1" applyProtection="1">
      <alignment horizontal="right" vertical="center" wrapText="1" indent="1"/>
      <protection/>
    </xf>
    <xf numFmtId="166" fontId="114" fillId="0" borderId="0" xfId="0" applyNumberFormat="1" applyFont="1" applyBorder="1" applyAlignment="1" applyProtection="1">
      <alignment horizontal="right" indent="1"/>
      <protection/>
    </xf>
    <xf numFmtId="166" fontId="11" fillId="34" borderId="51" xfId="0" applyNumberFormat="1" applyFont="1" applyFill="1" applyBorder="1" applyAlignment="1" applyProtection="1">
      <alignment horizontal="right" vertical="center" wrapText="1" indent="1"/>
      <protection/>
    </xf>
    <xf numFmtId="166" fontId="11" fillId="0" borderId="52" xfId="0" applyNumberFormat="1" applyFont="1" applyFill="1" applyBorder="1" applyAlignment="1" applyProtection="1">
      <alignment horizontal="right" vertical="center" wrapText="1" indent="1"/>
      <protection/>
    </xf>
    <xf numFmtId="166" fontId="11" fillId="35" borderId="29" xfId="0" applyNumberFormat="1" applyFont="1" applyFill="1" applyBorder="1" applyAlignment="1" applyProtection="1">
      <alignment horizontal="right" vertical="center" wrapText="1" indent="1"/>
      <protection/>
    </xf>
    <xf numFmtId="166" fontId="11" fillId="35" borderId="46" xfId="0" applyNumberFormat="1" applyFont="1" applyFill="1" applyBorder="1" applyAlignment="1" applyProtection="1">
      <alignment horizontal="right" vertical="center" wrapText="1" indent="1"/>
      <protection/>
    </xf>
    <xf numFmtId="0" fontId="127" fillId="0" borderId="0" xfId="0" applyFont="1" applyBorder="1" applyAlignment="1" applyProtection="1">
      <alignment vertical="center"/>
      <protection/>
    </xf>
    <xf numFmtId="0" fontId="130" fillId="0" borderId="0" xfId="0" applyFont="1" applyBorder="1" applyAlignment="1" applyProtection="1">
      <alignment horizontal="right" vertical="center"/>
      <protection/>
    </xf>
    <xf numFmtId="0" fontId="130" fillId="0" borderId="42" xfId="0" applyFont="1" applyBorder="1" applyAlignment="1" applyProtection="1">
      <alignment vertical="center"/>
      <protection/>
    </xf>
    <xf numFmtId="0" fontId="122" fillId="34" borderId="11" xfId="0" applyFont="1" applyFill="1" applyBorder="1" applyAlignment="1" applyProtection="1">
      <alignment horizontal="center" vertical="center"/>
      <protection/>
    </xf>
    <xf numFmtId="0" fontId="131" fillId="0" borderId="53" xfId="0" applyFont="1" applyBorder="1" applyAlignment="1" applyProtection="1">
      <alignment/>
      <protection/>
    </xf>
    <xf numFmtId="0" fontId="133" fillId="0" borderId="0" xfId="0" applyFont="1" applyBorder="1" applyAlignment="1" applyProtection="1">
      <alignment vertical="center"/>
      <protection/>
    </xf>
    <xf numFmtId="164" fontId="131" fillId="0" borderId="11" xfId="0" applyNumberFormat="1" applyFont="1" applyBorder="1" applyAlignment="1" applyProtection="1">
      <alignment horizontal="right" vertical="center" indent="1"/>
      <protection/>
    </xf>
    <xf numFmtId="0" fontId="122" fillId="34" borderId="35" xfId="0" applyFont="1" applyFill="1" applyBorder="1" applyAlignment="1" applyProtection="1">
      <alignment horizontal="left" vertical="center" indent="1"/>
      <protection/>
    </xf>
    <xf numFmtId="0" fontId="122" fillId="34" borderId="54" xfId="0" applyFont="1" applyFill="1" applyBorder="1" applyAlignment="1" applyProtection="1">
      <alignment horizontal="left" vertical="center" indent="1"/>
      <protection/>
    </xf>
    <xf numFmtId="167" fontId="122" fillId="34" borderId="11" xfId="0" applyNumberFormat="1" applyFont="1" applyFill="1" applyBorder="1" applyAlignment="1" applyProtection="1">
      <alignment horizontal="right" vertical="center" indent="1"/>
      <protection/>
    </xf>
    <xf numFmtId="167" fontId="122" fillId="0" borderId="12" xfId="0" applyNumberFormat="1" applyFont="1" applyBorder="1" applyAlignment="1" applyProtection="1">
      <alignment horizontal="right" vertical="center" indent="1"/>
      <protection/>
    </xf>
    <xf numFmtId="0" fontId="118" fillId="0" borderId="0" xfId="0" applyFont="1" applyBorder="1" applyAlignment="1" applyProtection="1">
      <alignment vertical="top"/>
      <protection/>
    </xf>
    <xf numFmtId="0" fontId="118" fillId="0" borderId="0" xfId="0" applyFont="1" applyBorder="1" applyAlignment="1" applyProtection="1">
      <alignment horizontal="center" vertical="top"/>
      <protection/>
    </xf>
    <xf numFmtId="4" fontId="114" fillId="0" borderId="11" xfId="0" applyNumberFormat="1" applyFont="1" applyBorder="1" applyAlignment="1" applyProtection="1">
      <alignment horizontal="right" vertical="center" indent="1"/>
      <protection/>
    </xf>
    <xf numFmtId="4" fontId="122" fillId="34" borderId="55" xfId="0" applyNumberFormat="1" applyFont="1" applyFill="1" applyBorder="1" applyAlignment="1" applyProtection="1">
      <alignment horizontal="right" vertical="center" indent="1"/>
      <protection/>
    </xf>
    <xf numFmtId="0" fontId="126" fillId="0" borderId="42" xfId="0" applyFont="1" applyBorder="1" applyAlignment="1" applyProtection="1">
      <alignment vertical="top"/>
      <protection/>
    </xf>
    <xf numFmtId="0" fontId="114" fillId="0" borderId="56" xfId="0" applyFont="1" applyBorder="1" applyAlignment="1" applyProtection="1">
      <alignment vertical="center"/>
      <protection/>
    </xf>
    <xf numFmtId="0" fontId="114" fillId="0" borderId="56" xfId="0" applyFont="1" applyBorder="1" applyAlignment="1" applyProtection="1">
      <alignment horizontal="left" vertical="center" indent="1"/>
      <protection/>
    </xf>
    <xf numFmtId="0" fontId="114" fillId="0" borderId="11" xfId="0" applyFont="1" applyBorder="1" applyAlignment="1" applyProtection="1">
      <alignment horizontal="center" vertical="center"/>
      <protection/>
    </xf>
    <xf numFmtId="0" fontId="134" fillId="0" borderId="0" xfId="0" applyFont="1" applyFill="1" applyBorder="1" applyAlignment="1" applyProtection="1">
      <alignment vertical="center"/>
      <protection/>
    </xf>
    <xf numFmtId="0" fontId="135" fillId="0" borderId="0" xfId="0" applyFont="1" applyFill="1" applyBorder="1" applyAlignment="1" applyProtection="1">
      <alignment vertical="center"/>
      <protection/>
    </xf>
    <xf numFmtId="4" fontId="7" fillId="33" borderId="57" xfId="0" applyNumberFormat="1" applyFont="1" applyFill="1" applyBorder="1" applyAlignment="1" applyProtection="1">
      <alignment horizontal="right" vertical="center"/>
      <protection locked="0"/>
    </xf>
    <xf numFmtId="4" fontId="11" fillId="0" borderId="57" xfId="0" applyNumberFormat="1" applyFont="1" applyFill="1" applyBorder="1" applyAlignment="1" applyProtection="1">
      <alignment horizontal="right" vertical="center"/>
      <protection/>
    </xf>
    <xf numFmtId="0" fontId="130" fillId="33" borderId="57" xfId="0" applyFont="1" applyFill="1" applyBorder="1" applyAlignment="1" applyProtection="1">
      <alignment horizontal="left" vertical="center" indent="1"/>
      <protection locked="0"/>
    </xf>
    <xf numFmtId="166" fontId="130" fillId="0" borderId="58" xfId="0" applyNumberFormat="1" applyFont="1" applyFill="1" applyBorder="1" applyAlignment="1" applyProtection="1">
      <alignment horizontal="right" vertical="center" indent="1"/>
      <protection/>
    </xf>
    <xf numFmtId="0" fontId="136" fillId="0" borderId="0" xfId="0" applyFont="1" applyFill="1" applyBorder="1" applyAlignment="1" applyProtection="1">
      <alignment horizontal="center" vertical="center"/>
      <protection/>
    </xf>
    <xf numFmtId="0" fontId="114" fillId="0" borderId="15" xfId="0" applyFont="1" applyFill="1" applyBorder="1" applyAlignment="1" applyProtection="1">
      <alignment/>
      <protection/>
    </xf>
    <xf numFmtId="0" fontId="114" fillId="0" borderId="37" xfId="0" applyFont="1" applyFill="1" applyBorder="1" applyAlignment="1" applyProtection="1">
      <alignment/>
      <protection/>
    </xf>
    <xf numFmtId="0" fontId="114" fillId="0" borderId="0" xfId="0" applyFont="1" applyFill="1" applyBorder="1" applyAlignment="1" applyProtection="1">
      <alignment vertical="center"/>
      <protection/>
    </xf>
    <xf numFmtId="0" fontId="127" fillId="0" borderId="0" xfId="0" applyFont="1" applyFill="1" applyBorder="1" applyAlignment="1" applyProtection="1">
      <alignment vertical="center"/>
      <protection/>
    </xf>
    <xf numFmtId="0" fontId="130" fillId="0" borderId="0" xfId="0" applyFont="1" applyFill="1" applyBorder="1" applyAlignment="1" applyProtection="1">
      <alignment vertical="center"/>
      <protection/>
    </xf>
    <xf numFmtId="166" fontId="127" fillId="0" borderId="0" xfId="0" applyNumberFormat="1" applyFont="1" applyFill="1" applyBorder="1" applyAlignment="1" applyProtection="1">
      <alignment horizontal="center" vertical="center"/>
      <protection/>
    </xf>
    <xf numFmtId="0" fontId="114" fillId="0" borderId="0" xfId="0" applyFont="1" applyFill="1" applyAlignment="1" applyProtection="1">
      <alignment vertical="center"/>
      <protection/>
    </xf>
    <xf numFmtId="0" fontId="131" fillId="0" borderId="0" xfId="0" applyFont="1" applyFill="1" applyBorder="1" applyAlignment="1" applyProtection="1">
      <alignment/>
      <protection/>
    </xf>
    <xf numFmtId="0" fontId="114" fillId="0" borderId="0" xfId="0" applyFont="1" applyFill="1" applyBorder="1" applyAlignment="1" applyProtection="1">
      <alignment/>
      <protection/>
    </xf>
    <xf numFmtId="0" fontId="127" fillId="0" borderId="16" xfId="0" applyFont="1" applyFill="1" applyBorder="1" applyAlignment="1" applyProtection="1">
      <alignment horizontal="center" vertical="center" wrapText="1"/>
      <protection/>
    </xf>
    <xf numFmtId="0" fontId="114" fillId="0" borderId="16" xfId="0" applyFont="1" applyFill="1" applyBorder="1" applyAlignment="1" applyProtection="1">
      <alignment/>
      <protection/>
    </xf>
    <xf numFmtId="0" fontId="130" fillId="33" borderId="25"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indent="1"/>
      <protection/>
    </xf>
    <xf numFmtId="0" fontId="3" fillId="0" borderId="10" xfId="0" applyFont="1" applyFill="1" applyBorder="1" applyAlignment="1" applyProtection="1">
      <alignment horizontal="center" vertical="center" wrapText="1"/>
      <protection/>
    </xf>
    <xf numFmtId="4" fontId="2" fillId="34" borderId="0" xfId="0" applyNumberFormat="1" applyFont="1" applyFill="1" applyBorder="1" applyAlignment="1" applyProtection="1">
      <alignment vertical="center"/>
      <protection/>
    </xf>
    <xf numFmtId="166" fontId="130" fillId="0" borderId="59" xfId="0" applyNumberFormat="1" applyFont="1" applyFill="1" applyBorder="1" applyAlignment="1" applyProtection="1">
      <alignment horizontal="right" vertical="center" indent="1"/>
      <protection/>
    </xf>
    <xf numFmtId="0" fontId="124" fillId="35" borderId="58" xfId="0" applyFont="1" applyFill="1" applyBorder="1" applyAlignment="1" applyProtection="1">
      <alignment horizontal="center" vertical="center" wrapText="1"/>
      <protection/>
    </xf>
    <xf numFmtId="0" fontId="124" fillId="35" borderId="26"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indent="4"/>
      <protection/>
    </xf>
    <xf numFmtId="0" fontId="127" fillId="35" borderId="60" xfId="0" applyFont="1" applyFill="1" applyBorder="1" applyAlignment="1" applyProtection="1">
      <alignment vertical="center" wrapText="1"/>
      <protection/>
    </xf>
    <xf numFmtId="0" fontId="26" fillId="35" borderId="61" xfId="0" applyFont="1" applyFill="1" applyBorder="1" applyAlignment="1" applyProtection="1">
      <alignment horizontal="center" vertical="center" wrapText="1"/>
      <protection/>
    </xf>
    <xf numFmtId="0" fontId="137" fillId="35" borderId="62" xfId="0" applyFont="1" applyFill="1" applyBorder="1" applyAlignment="1" applyProtection="1">
      <alignment horizontal="center" vertical="center" wrapText="1"/>
      <protection/>
    </xf>
    <xf numFmtId="0" fontId="12" fillId="35" borderId="61" xfId="0" applyFont="1" applyFill="1" applyBorder="1" applyAlignment="1" applyProtection="1">
      <alignment horizontal="center" vertical="center" wrapText="1"/>
      <protection/>
    </xf>
    <xf numFmtId="0" fontId="12" fillId="35" borderId="63" xfId="0" applyFont="1" applyFill="1" applyBorder="1" applyAlignment="1" applyProtection="1">
      <alignment horizontal="center" vertical="center" wrapText="1"/>
      <protection/>
    </xf>
    <xf numFmtId="0" fontId="138" fillId="35" borderId="61" xfId="0" applyFont="1" applyFill="1" applyBorder="1" applyAlignment="1" applyProtection="1">
      <alignment horizontal="center" vertical="center" wrapText="1"/>
      <protection/>
    </xf>
    <xf numFmtId="0" fontId="138" fillId="35" borderId="63" xfId="0" applyFont="1" applyFill="1" applyBorder="1" applyAlignment="1" applyProtection="1">
      <alignment horizontal="center" vertical="center" wrapText="1"/>
      <protection/>
    </xf>
    <xf numFmtId="0" fontId="137" fillId="35" borderId="64" xfId="0" applyFont="1" applyFill="1" applyBorder="1" applyAlignment="1" applyProtection="1">
      <alignment horizontal="center" vertical="center" wrapText="1"/>
      <protection/>
    </xf>
    <xf numFmtId="0" fontId="139" fillId="0" borderId="0" xfId="0" applyFont="1" applyFill="1" applyBorder="1" applyAlignment="1" applyProtection="1">
      <alignment vertical="center" wrapText="1"/>
      <protection/>
    </xf>
    <xf numFmtId="0" fontId="114" fillId="37" borderId="0" xfId="0" applyFont="1" applyFill="1" applyAlignment="1" applyProtection="1">
      <alignment horizontal="center" vertical="center"/>
      <protection/>
    </xf>
    <xf numFmtId="0" fontId="97" fillId="0" borderId="0" xfId="44" applyBorder="1" applyAlignment="1" applyProtection="1">
      <alignment/>
      <protection/>
    </xf>
    <xf numFmtId="0" fontId="140" fillId="0" borderId="0" xfId="0" applyFont="1" applyBorder="1" applyAlignment="1" applyProtection="1">
      <alignment horizontal="left" wrapText="1"/>
      <protection/>
    </xf>
    <xf numFmtId="0" fontId="139" fillId="0" borderId="0" xfId="0" applyFont="1" applyFill="1" applyBorder="1" applyAlignment="1" applyProtection="1">
      <alignment horizontal="center" vertical="top" wrapText="1"/>
      <protection/>
    </xf>
    <xf numFmtId="0" fontId="2" fillId="0" borderId="10" xfId="0" applyFont="1" applyFill="1" applyBorder="1" applyAlignment="1" applyProtection="1">
      <alignment horizontal="left" vertical="center" wrapText="1" indent="1"/>
      <protection/>
    </xf>
    <xf numFmtId="0" fontId="2" fillId="38" borderId="0" xfId="0" applyFont="1" applyFill="1" applyBorder="1" applyAlignment="1" applyProtection="1">
      <alignment vertical="center"/>
      <protection/>
    </xf>
    <xf numFmtId="0" fontId="2" fillId="38" borderId="0" xfId="0" applyFont="1" applyFill="1" applyBorder="1" applyAlignment="1" applyProtection="1" quotePrefix="1">
      <alignment horizontal="right" vertical="center"/>
      <protection/>
    </xf>
    <xf numFmtId="0" fontId="114" fillId="38" borderId="0" xfId="0" applyFont="1" applyFill="1" applyAlignment="1" applyProtection="1">
      <alignment/>
      <protection/>
    </xf>
    <xf numFmtId="0" fontId="114" fillId="38" borderId="0" xfId="0" applyFont="1" applyFill="1" applyAlignment="1" applyProtection="1">
      <alignment vertical="top"/>
      <protection/>
    </xf>
    <xf numFmtId="4" fontId="127" fillId="0" borderId="25" xfId="0" applyNumberFormat="1" applyFont="1" applyFill="1" applyBorder="1" applyAlignment="1" applyProtection="1">
      <alignment horizontal="left"/>
      <protection/>
    </xf>
    <xf numFmtId="0" fontId="122" fillId="0" borderId="25" xfId="0" applyFont="1" applyFill="1" applyBorder="1" applyAlignment="1" applyProtection="1">
      <alignment horizontal="left"/>
      <protection/>
    </xf>
    <xf numFmtId="0" fontId="118" fillId="0" borderId="25" xfId="0" applyFont="1" applyFill="1" applyBorder="1" applyAlignment="1" applyProtection="1">
      <alignment horizontal="left" vertical="top"/>
      <protection/>
    </xf>
    <xf numFmtId="0" fontId="122" fillId="0" borderId="0" xfId="0" applyFont="1" applyFill="1" applyBorder="1" applyAlignment="1" applyProtection="1">
      <alignment horizontal="left"/>
      <protection/>
    </xf>
    <xf numFmtId="0" fontId="118" fillId="0" borderId="0" xfId="0" applyFont="1" applyFill="1" applyBorder="1" applyAlignment="1" applyProtection="1">
      <alignment horizontal="left" vertical="top"/>
      <protection/>
    </xf>
    <xf numFmtId="0" fontId="122" fillId="0" borderId="0" xfId="0" applyFont="1" applyFill="1" applyBorder="1" applyAlignment="1" applyProtection="1">
      <alignment horizontal="left" vertical="top"/>
      <protection/>
    </xf>
    <xf numFmtId="4" fontId="127" fillId="0" borderId="0" xfId="0" applyNumberFormat="1" applyFont="1" applyFill="1" applyBorder="1" applyAlignment="1" applyProtection="1">
      <alignment wrapText="1"/>
      <protection/>
    </xf>
    <xf numFmtId="0" fontId="126" fillId="38" borderId="0" xfId="0" applyFont="1" applyFill="1" applyAlignment="1" applyProtection="1">
      <alignment/>
      <protection/>
    </xf>
    <xf numFmtId="0" fontId="126" fillId="38" borderId="0" xfId="0" applyFont="1" applyFill="1" applyAlignment="1" applyProtection="1">
      <alignment vertical="top"/>
      <protection/>
    </xf>
    <xf numFmtId="0" fontId="114" fillId="38" borderId="0" xfId="0" applyFont="1" applyFill="1" applyAlignment="1" applyProtection="1">
      <alignment vertical="center"/>
      <protection/>
    </xf>
    <xf numFmtId="0" fontId="114" fillId="38" borderId="0" xfId="0" applyFont="1" applyFill="1" applyAlignment="1" applyProtection="1">
      <alignment horizontal="left" vertical="center" indent="1"/>
      <protection/>
    </xf>
    <xf numFmtId="0" fontId="3" fillId="0" borderId="0" xfId="0" applyFont="1" applyFill="1" applyBorder="1" applyAlignment="1" applyProtection="1">
      <alignment horizontal="center"/>
      <protection/>
    </xf>
    <xf numFmtId="0" fontId="114" fillId="0" borderId="0" xfId="0" applyFont="1" applyFill="1" applyBorder="1" applyAlignment="1" applyProtection="1">
      <alignment horizontal="center"/>
      <protection/>
    </xf>
    <xf numFmtId="0" fontId="7" fillId="33" borderId="25" xfId="0" applyNumberFormat="1" applyFont="1" applyFill="1" applyBorder="1" applyAlignment="1" applyProtection="1">
      <alignment horizontal="left" vertical="center" wrapText="1" indent="1"/>
      <protection/>
    </xf>
    <xf numFmtId="0" fontId="139" fillId="0" borderId="0" xfId="0" applyFont="1" applyFill="1" applyBorder="1" applyAlignment="1" applyProtection="1">
      <alignment horizontal="center" vertical="top" wrapText="1"/>
      <protection/>
    </xf>
    <xf numFmtId="0" fontId="127" fillId="35" borderId="13" xfId="0" applyFont="1" applyFill="1" applyBorder="1" applyAlignment="1" applyProtection="1">
      <alignment horizontal="center" vertical="center" wrapText="1"/>
      <protection/>
    </xf>
    <xf numFmtId="0" fontId="127" fillId="35" borderId="0"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xf>
    <xf numFmtId="167" fontId="7" fillId="39" borderId="66" xfId="0" applyNumberFormat="1" applyFont="1" applyFill="1" applyBorder="1" applyAlignment="1" applyProtection="1">
      <alignment horizontal="center" vertical="center" wrapText="1"/>
      <protection locked="0"/>
    </xf>
    <xf numFmtId="4" fontId="7" fillId="39" borderId="66" xfId="0" applyNumberFormat="1" applyFont="1" applyFill="1" applyBorder="1" applyAlignment="1" applyProtection="1">
      <alignment horizontal="right" vertical="center" wrapText="1" indent="1"/>
      <protection locked="0"/>
    </xf>
    <xf numFmtId="0" fontId="3"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140" fillId="0" borderId="0" xfId="0" applyFont="1" applyFill="1" applyBorder="1" applyAlignment="1" applyProtection="1">
      <alignment vertical="center"/>
      <protection/>
    </xf>
    <xf numFmtId="4" fontId="7" fillId="0" borderId="66" xfId="0" applyNumberFormat="1" applyFont="1" applyFill="1" applyBorder="1" applyAlignment="1" applyProtection="1">
      <alignment horizontal="right" vertical="center" wrapText="1" indent="1"/>
      <protection locked="0"/>
    </xf>
    <xf numFmtId="4" fontId="7" fillId="0"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xf>
    <xf numFmtId="4" fontId="0" fillId="34" borderId="67" xfId="0" applyNumberFormat="1" applyFill="1" applyBorder="1" applyAlignment="1">
      <alignment/>
    </xf>
    <xf numFmtId="4" fontId="141" fillId="0" borderId="0" xfId="0" applyNumberFormat="1" applyFont="1" applyFill="1" applyBorder="1" applyAlignment="1" applyProtection="1">
      <alignment vertical="center"/>
      <protection/>
    </xf>
    <xf numFmtId="4" fontId="7" fillId="0" borderId="11" xfId="0" applyNumberFormat="1" applyFont="1" applyFill="1" applyBorder="1" applyAlignment="1" applyProtection="1">
      <alignment horizontal="left" vertical="center" wrapText="1" indent="4"/>
      <protection locked="0"/>
    </xf>
    <xf numFmtId="4" fontId="7" fillId="33" borderId="57" xfId="0" applyNumberFormat="1" applyFont="1" applyFill="1" applyBorder="1" applyAlignment="1" applyProtection="1">
      <alignment horizontal="center" vertical="center"/>
      <protection locked="0"/>
    </xf>
    <xf numFmtId="0" fontId="127" fillId="0" borderId="0" xfId="0" applyFont="1" applyFill="1" applyBorder="1" applyAlignment="1" applyProtection="1">
      <alignment horizontal="center" vertical="center"/>
      <protection/>
    </xf>
    <xf numFmtId="0" fontId="114" fillId="0" borderId="0" xfId="0" applyFont="1" applyBorder="1" applyAlignment="1" applyProtection="1">
      <alignment vertical="center" wrapText="1"/>
      <protection/>
    </xf>
    <xf numFmtId="0" fontId="114" fillId="0" borderId="11" xfId="0" applyFont="1" applyFill="1" applyBorder="1" applyAlignment="1" applyProtection="1">
      <alignment horizontal="center" vertical="center" wrapText="1"/>
      <protection/>
    </xf>
    <xf numFmtId="4" fontId="114" fillId="0" borderId="30" xfId="0" applyNumberFormat="1" applyFont="1" applyBorder="1" applyAlignment="1" applyProtection="1">
      <alignment vertical="center"/>
      <protection/>
    </xf>
    <xf numFmtId="0" fontId="3" fillId="0" borderId="0" xfId="0" applyNumberFormat="1" applyFont="1" applyFill="1" applyBorder="1" applyAlignment="1" applyProtection="1">
      <alignment vertical="center" wrapText="1"/>
      <protection/>
    </xf>
    <xf numFmtId="4" fontId="114" fillId="0" borderId="68" xfId="0" applyNumberFormat="1" applyFont="1" applyFill="1" applyBorder="1" applyAlignment="1" applyProtection="1">
      <alignment horizontal="left"/>
      <protection/>
    </xf>
    <xf numFmtId="0" fontId="114" fillId="0" borderId="0" xfId="0" applyFont="1" applyFill="1" applyBorder="1" applyAlignment="1" applyProtection="1">
      <alignment horizontal="left"/>
      <protection/>
    </xf>
    <xf numFmtId="0" fontId="114" fillId="0" borderId="13" xfId="0" applyFont="1" applyBorder="1" applyAlignment="1" applyProtection="1">
      <alignment horizontal="left" vertical="center" wrapText="1"/>
      <protection/>
    </xf>
    <xf numFmtId="0" fontId="122" fillId="0" borderId="0" xfId="0" applyFont="1" applyBorder="1" applyAlignment="1" applyProtection="1">
      <alignment horizontal="center"/>
      <protection/>
    </xf>
    <xf numFmtId="4" fontId="114" fillId="33" borderId="30" xfId="0" applyNumberFormat="1" applyFont="1" applyFill="1" applyBorder="1" applyAlignment="1" applyProtection="1">
      <alignment vertical="center"/>
      <protection/>
    </xf>
    <xf numFmtId="0" fontId="3" fillId="0" borderId="27" xfId="0" applyNumberFormat="1" applyFont="1" applyFill="1" applyBorder="1" applyAlignment="1" applyProtection="1">
      <alignment vertical="center" wrapText="1"/>
      <protection/>
    </xf>
    <xf numFmtId="0" fontId="122"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4" fontId="7" fillId="33" borderId="31" xfId="0" applyNumberFormat="1" applyFont="1" applyFill="1" applyBorder="1" applyAlignment="1" applyProtection="1">
      <alignment horizontal="right" vertical="center" wrapText="1" indent="1"/>
      <protection/>
    </xf>
    <xf numFmtId="4" fontId="7" fillId="33" borderId="46" xfId="0" applyNumberFormat="1" applyFont="1" applyFill="1" applyBorder="1" applyAlignment="1" applyProtection="1">
      <alignment horizontal="right" vertical="center" wrapText="1" indent="1"/>
      <protection/>
    </xf>
    <xf numFmtId="0" fontId="2" fillId="38" borderId="0" xfId="0" applyFont="1" applyFill="1" applyBorder="1" applyAlignment="1" applyProtection="1">
      <alignment vertical="center" wrapText="1"/>
      <protection/>
    </xf>
    <xf numFmtId="0" fontId="139"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indent="3"/>
      <protection/>
    </xf>
    <xf numFmtId="0" fontId="2" fillId="34" borderId="67" xfId="0" applyFont="1" applyFill="1" applyBorder="1" applyAlignment="1" applyProtection="1">
      <alignment horizontal="center" vertical="center"/>
      <protection/>
    </xf>
    <xf numFmtId="4" fontId="2" fillId="0" borderId="0" xfId="0" applyNumberFormat="1" applyFont="1" applyFill="1" applyBorder="1" applyAlignment="1" applyProtection="1">
      <alignment horizontal="left" vertical="center" wrapText="1" indent="1"/>
      <protection locked="0"/>
    </xf>
    <xf numFmtId="4" fontId="2" fillId="0" borderId="69" xfId="0" applyNumberFormat="1" applyFont="1" applyFill="1" applyBorder="1" applyAlignment="1" applyProtection="1">
      <alignment horizontal="center" vertical="center" wrapText="1"/>
      <protection/>
    </xf>
    <xf numFmtId="2" fontId="2" fillId="0" borderId="69" xfId="0" applyNumberFormat="1" applyFont="1" applyFill="1" applyBorder="1" applyAlignment="1" applyProtection="1">
      <alignment horizontal="center" vertical="center" wrapText="1"/>
      <protection/>
    </xf>
    <xf numFmtId="0" fontId="3" fillId="0" borderId="70" xfId="0" applyFont="1" applyFill="1" applyBorder="1" applyAlignment="1" applyProtection="1">
      <alignment horizontal="center" vertical="center" wrapText="1"/>
      <protection/>
    </xf>
    <xf numFmtId="4" fontId="2" fillId="33" borderId="71" xfId="0" applyNumberFormat="1"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4" fontId="2" fillId="0" borderId="72" xfId="0" applyNumberFormat="1" applyFont="1" applyFill="1" applyBorder="1" applyAlignment="1" applyProtection="1">
      <alignment horizontal="center" vertical="center" wrapText="1"/>
      <protection/>
    </xf>
    <xf numFmtId="4" fontId="2" fillId="0" borderId="73" xfId="0" applyNumberFormat="1" applyFont="1" applyFill="1" applyBorder="1" applyAlignment="1" applyProtection="1">
      <alignment horizontal="left" vertical="center" wrapText="1" indent="1"/>
      <protection locked="0"/>
    </xf>
    <xf numFmtId="4" fontId="3" fillId="0" borderId="74" xfId="0" applyNumberFormat="1" applyFont="1" applyFill="1" applyBorder="1" applyAlignment="1" applyProtection="1">
      <alignment horizontal="center" vertical="center" wrapText="1"/>
      <protection/>
    </xf>
    <xf numFmtId="4" fontId="3" fillId="0" borderId="74" xfId="0" applyNumberFormat="1" applyFont="1" applyFill="1" applyBorder="1" applyAlignment="1" applyProtection="1">
      <alignment horizontal="center" wrapText="1"/>
      <protection/>
    </xf>
    <xf numFmtId="4" fontId="2" fillId="34" borderId="72" xfId="0" applyNumberFormat="1" applyFont="1" applyFill="1" applyBorder="1" applyAlignment="1" applyProtection="1">
      <alignment horizontal="center" vertical="center" wrapText="1"/>
      <protection/>
    </xf>
    <xf numFmtId="0" fontId="2" fillId="38" borderId="0" xfId="0" applyFont="1" applyFill="1" applyBorder="1" applyAlignment="1" applyProtection="1">
      <alignment horizontal="left" vertical="center"/>
      <protection/>
    </xf>
    <xf numFmtId="165" fontId="2" fillId="38" borderId="0" xfId="0" applyNumberFormat="1" applyFont="1" applyFill="1" applyBorder="1" applyAlignment="1" applyProtection="1">
      <alignment vertical="center"/>
      <protection/>
    </xf>
    <xf numFmtId="0" fontId="13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vertical="center"/>
      <protection/>
    </xf>
    <xf numFmtId="0" fontId="142" fillId="0" borderId="0" xfId="0" applyFont="1" applyAlignment="1">
      <alignment vertical="top" wrapText="1"/>
    </xf>
    <xf numFmtId="4" fontId="114" fillId="0" borderId="11" xfId="0" applyNumberFormat="1" applyFont="1" applyFill="1" applyBorder="1" applyAlignment="1" applyProtection="1">
      <alignment horizontal="center" vertical="center" wrapText="1"/>
      <protection/>
    </xf>
    <xf numFmtId="4" fontId="114" fillId="0" borderId="34" xfId="0" applyNumberFormat="1"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wrapText="1"/>
      <protection/>
    </xf>
    <xf numFmtId="2" fontId="3" fillId="40" borderId="11" xfId="0" applyNumberFormat="1" applyFont="1" applyFill="1" applyBorder="1" applyAlignment="1" applyProtection="1">
      <alignment horizontal="center" vertical="center" wrapText="1"/>
      <protection/>
    </xf>
    <xf numFmtId="4" fontId="2" fillId="33" borderId="76" xfId="0" applyNumberFormat="1" applyFont="1" applyFill="1" applyBorder="1" applyAlignment="1" applyProtection="1">
      <alignment horizontal="center" vertical="center" wrapText="1"/>
      <protection/>
    </xf>
    <xf numFmtId="4" fontId="2" fillId="0" borderId="11" xfId="0" applyNumberFormat="1" applyFont="1" applyFill="1" applyBorder="1" applyAlignment="1" applyProtection="1">
      <alignment horizontal="center" vertical="center" wrapText="1"/>
      <protection/>
    </xf>
    <xf numFmtId="0" fontId="2" fillId="0" borderId="77" xfId="0" applyFont="1" applyFill="1" applyBorder="1" applyAlignment="1" applyProtection="1">
      <alignment horizontal="left" vertical="center" wrapText="1" indent="3"/>
      <protection/>
    </xf>
    <xf numFmtId="4" fontId="124" fillId="40" borderId="78" xfId="0" applyNumberFormat="1" applyFont="1" applyFill="1" applyBorder="1" applyAlignment="1" applyProtection="1">
      <alignment horizontal="center" vertical="center" wrapText="1"/>
      <protection locked="0"/>
    </xf>
    <xf numFmtId="0" fontId="2" fillId="0" borderId="60" xfId="0" applyFont="1" applyFill="1" applyBorder="1" applyAlignment="1" applyProtection="1">
      <alignment horizontal="left" vertical="center" wrapText="1" indent="3"/>
      <protection/>
    </xf>
    <xf numFmtId="4" fontId="2" fillId="0" borderId="79" xfId="0" applyNumberFormat="1" applyFont="1" applyFill="1" applyBorder="1" applyAlignment="1" applyProtection="1">
      <alignment horizontal="left" vertical="center" wrapText="1" indent="3"/>
      <protection locked="0"/>
    </xf>
    <xf numFmtId="4" fontId="2" fillId="0" borderId="79" xfId="0" applyNumberFormat="1" applyFont="1" applyFill="1" applyBorder="1" applyAlignment="1" applyProtection="1">
      <alignment horizontal="right" vertical="center" wrapText="1"/>
      <protection locked="0"/>
    </xf>
    <xf numFmtId="0" fontId="2" fillId="0" borderId="80" xfId="0" applyFont="1" applyFill="1" applyBorder="1" applyAlignment="1" applyProtection="1">
      <alignment horizontal="left" vertical="center" wrapText="1" indent="3"/>
      <protection/>
    </xf>
    <xf numFmtId="0" fontId="2" fillId="0" borderId="81" xfId="0" applyFont="1" applyFill="1" applyBorder="1" applyAlignment="1" applyProtection="1">
      <alignment horizontal="left" vertical="center" wrapText="1" indent="3"/>
      <protection/>
    </xf>
    <xf numFmtId="4" fontId="2" fillId="0" borderId="62" xfId="0" applyNumberFormat="1" applyFont="1" applyFill="1" applyBorder="1" applyAlignment="1" applyProtection="1">
      <alignment horizontal="right" vertical="center" wrapText="1"/>
      <protection locked="0"/>
    </xf>
    <xf numFmtId="4" fontId="2" fillId="0" borderId="61" xfId="0" applyNumberFormat="1" applyFont="1" applyFill="1" applyBorder="1" applyAlignment="1" applyProtection="1">
      <alignment horizontal="left" vertical="center" wrapText="1" indent="3"/>
      <protection locked="0"/>
    </xf>
    <xf numFmtId="4" fontId="2" fillId="0" borderId="62" xfId="0" applyNumberFormat="1" applyFont="1" applyFill="1" applyBorder="1" applyAlignment="1" applyProtection="1">
      <alignment horizontal="left" vertical="center" wrapText="1" indent="3"/>
      <protection locked="0"/>
    </xf>
    <xf numFmtId="4" fontId="2" fillId="0" borderId="82" xfId="0" applyNumberFormat="1" applyFont="1" applyFill="1" applyBorder="1" applyAlignment="1" applyProtection="1">
      <alignment horizontal="left" vertical="center" wrapText="1" indent="3"/>
      <protection locked="0"/>
    </xf>
    <xf numFmtId="0" fontId="2" fillId="33" borderId="71" xfId="0" applyNumberFormat="1" applyFont="1" applyFill="1" applyBorder="1" applyAlignment="1" applyProtection="1">
      <alignment horizontal="center" vertical="center" wrapText="1"/>
      <protection/>
    </xf>
    <xf numFmtId="4" fontId="2" fillId="0" borderId="79" xfId="0" applyNumberFormat="1" applyFont="1" applyFill="1" applyBorder="1" applyAlignment="1" applyProtection="1">
      <alignment horizontal="left" vertical="center" wrapText="1" indent="4"/>
      <protection locked="0"/>
    </xf>
    <xf numFmtId="4" fontId="2" fillId="0" borderId="62" xfId="0" applyNumberFormat="1" applyFont="1" applyFill="1" applyBorder="1" applyAlignment="1" applyProtection="1">
      <alignment horizontal="left" vertical="center" wrapText="1" indent="4"/>
      <protection locked="0"/>
    </xf>
    <xf numFmtId="2" fontId="2" fillId="0" borderId="11"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0" borderId="71" xfId="0" applyNumberFormat="1" applyFont="1" applyFill="1" applyBorder="1" applyAlignment="1" applyProtection="1">
      <alignment horizontal="center" vertical="center" wrapText="1"/>
      <protection/>
    </xf>
    <xf numFmtId="2" fontId="2" fillId="34" borderId="11" xfId="0" applyNumberFormat="1" applyFont="1" applyFill="1" applyBorder="1" applyAlignment="1" applyProtection="1">
      <alignment horizontal="center" vertical="center" wrapText="1"/>
      <protection/>
    </xf>
    <xf numFmtId="0" fontId="143" fillId="38" borderId="83" xfId="0" applyFont="1" applyFill="1" applyBorder="1" applyAlignment="1">
      <alignment horizontal="center" vertical="center" wrapText="1"/>
    </xf>
    <xf numFmtId="0" fontId="144" fillId="38" borderId="83" xfId="0" applyFont="1" applyFill="1" applyBorder="1" applyAlignment="1">
      <alignment horizontal="center" vertical="center" wrapText="1"/>
    </xf>
    <xf numFmtId="0" fontId="144" fillId="38" borderId="83" xfId="0" applyFont="1" applyFill="1" applyBorder="1" applyAlignment="1">
      <alignment vertical="center" wrapText="1"/>
    </xf>
    <xf numFmtId="0" fontId="144" fillId="38" borderId="84" xfId="0" applyFont="1" applyFill="1" applyBorder="1" applyAlignment="1">
      <alignment vertical="center" wrapText="1"/>
    </xf>
    <xf numFmtId="0" fontId="144" fillId="38" borderId="85" xfId="0" applyFont="1" applyFill="1" applyBorder="1" applyAlignment="1">
      <alignment vertical="center" wrapText="1"/>
    </xf>
    <xf numFmtId="0" fontId="144" fillId="38" borderId="85" xfId="0" applyFont="1" applyFill="1" applyBorder="1" applyAlignment="1">
      <alignment horizontal="center" vertical="center" wrapText="1"/>
    </xf>
    <xf numFmtId="0" fontId="144" fillId="38" borderId="85" xfId="0" applyFont="1" applyFill="1" applyBorder="1" applyAlignment="1">
      <alignment horizontal="left" vertical="center" wrapText="1"/>
    </xf>
    <xf numFmtId="0" fontId="144" fillId="38" borderId="86" xfId="0" applyFont="1" applyFill="1" applyBorder="1" applyAlignment="1">
      <alignment horizontal="center" vertical="center" wrapText="1"/>
    </xf>
    <xf numFmtId="0" fontId="144" fillId="38" borderId="84" xfId="0" applyFont="1" applyFill="1" applyBorder="1" applyAlignment="1">
      <alignment horizontal="center" vertical="center" wrapText="1"/>
    </xf>
    <xf numFmtId="4" fontId="124" fillId="40" borderId="78" xfId="0" applyNumberFormat="1" applyFont="1" applyFill="1" applyBorder="1" applyAlignment="1" applyProtection="1">
      <alignment horizontal="center" vertical="center" wrapText="1"/>
      <protection locked="0"/>
    </xf>
    <xf numFmtId="2" fontId="3" fillId="40" borderId="11" xfId="0" applyNumberFormat="1" applyFont="1" applyFill="1" applyBorder="1" applyAlignment="1" applyProtection="1">
      <alignment horizontal="center" vertical="center" wrapText="1"/>
      <protection/>
    </xf>
    <xf numFmtId="2" fontId="2" fillId="34" borderId="11" xfId="0" applyNumberFormat="1" applyFont="1" applyFill="1" applyBorder="1" applyAlignment="1" applyProtection="1">
      <alignment horizontal="center" vertical="center" wrapText="1"/>
      <protection/>
    </xf>
    <xf numFmtId="4" fontId="2" fillId="33" borderId="35" xfId="0" applyNumberFormat="1" applyFont="1" applyFill="1" applyBorder="1" applyAlignment="1" applyProtection="1">
      <alignment horizontal="center" vertical="center" wrapText="1"/>
      <protection/>
    </xf>
    <xf numFmtId="0" fontId="139"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protection/>
    </xf>
    <xf numFmtId="0" fontId="7" fillId="33" borderId="25" xfId="0" applyNumberFormat="1" applyFont="1" applyFill="1" applyBorder="1" applyAlignment="1" applyProtection="1">
      <alignment horizontal="left" vertical="center" wrapText="1" indent="1"/>
      <protection/>
    </xf>
    <xf numFmtId="0" fontId="7" fillId="0" borderId="44" xfId="0" applyNumberFormat="1" applyFont="1" applyFill="1" applyBorder="1" applyAlignment="1" applyProtection="1">
      <alignment horizontal="left" vertical="center" wrapText="1" indent="1"/>
      <protection/>
    </xf>
    <xf numFmtId="0" fontId="7" fillId="0" borderId="48" xfId="0" applyNumberFormat="1" applyFont="1" applyFill="1" applyBorder="1" applyAlignment="1" applyProtection="1">
      <alignment horizontal="left" vertical="center" wrapText="1" indent="1"/>
      <protection/>
    </xf>
    <xf numFmtId="0" fontId="7" fillId="0" borderId="87" xfId="0" applyNumberFormat="1" applyFont="1" applyFill="1" applyBorder="1" applyAlignment="1" applyProtection="1">
      <alignment horizontal="left" vertical="center" wrapText="1" indent="1"/>
      <protection/>
    </xf>
    <xf numFmtId="0" fontId="7" fillId="0" borderId="27" xfId="0" applyNumberFormat="1" applyFont="1" applyFill="1" applyBorder="1" applyAlignment="1" applyProtection="1">
      <alignment horizontal="left" vertical="center" wrapText="1" indent="1"/>
      <protection/>
    </xf>
    <xf numFmtId="0" fontId="7" fillId="0" borderId="28" xfId="0" applyNumberFormat="1" applyFont="1" applyFill="1" applyBorder="1" applyAlignment="1" applyProtection="1">
      <alignment horizontal="left" vertical="center" wrapText="1" indent="1"/>
      <protection/>
    </xf>
    <xf numFmtId="4" fontId="3" fillId="0" borderId="79" xfId="0" applyNumberFormat="1" applyFont="1" applyFill="1" applyBorder="1" applyAlignment="1" applyProtection="1">
      <alignment horizontal="left" vertical="center" wrapText="1" indent="3"/>
      <protection locked="0"/>
    </xf>
    <xf numFmtId="0" fontId="124" fillId="35" borderId="88" xfId="0"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locked="0"/>
    </xf>
    <xf numFmtId="167" fontId="7" fillId="41" borderId="11" xfId="0" applyNumberFormat="1" applyFont="1" applyFill="1" applyBorder="1" applyAlignment="1" applyProtection="1">
      <alignment horizontal="center" vertical="center" wrapText="1"/>
      <protection locked="0"/>
    </xf>
    <xf numFmtId="4" fontId="7" fillId="41" borderId="66" xfId="0" applyNumberFormat="1" applyFont="1" applyFill="1" applyBorder="1" applyAlignment="1" applyProtection="1">
      <alignment horizontal="right" vertical="center" wrapText="1" indent="1"/>
      <protection locked="0"/>
    </xf>
    <xf numFmtId="0" fontId="7" fillId="41" borderId="66" xfId="0" applyNumberFormat="1" applyFont="1" applyFill="1" applyBorder="1" applyAlignment="1" applyProtection="1">
      <alignment horizontal="center" vertical="center" wrapText="1"/>
      <protection locked="0"/>
    </xf>
    <xf numFmtId="0" fontId="7" fillId="41" borderId="79" xfId="0" applyNumberFormat="1" applyFont="1" applyFill="1" applyBorder="1" applyAlignment="1" applyProtection="1">
      <alignment horizontal="left" vertical="center" wrapText="1" indent="1"/>
      <protection locked="0"/>
    </xf>
    <xf numFmtId="0" fontId="7" fillId="41" borderId="28" xfId="0" applyNumberFormat="1" applyFont="1" applyFill="1" applyBorder="1" applyAlignment="1" applyProtection="1">
      <alignment horizontal="left" vertical="center" wrapText="1" indent="1"/>
      <protection locked="0"/>
    </xf>
    <xf numFmtId="0" fontId="7" fillId="41" borderId="30" xfId="0" applyNumberFormat="1" applyFont="1" applyFill="1" applyBorder="1" applyAlignment="1" applyProtection="1">
      <alignment horizontal="center" vertical="center" wrapText="1"/>
      <protection locked="0"/>
    </xf>
    <xf numFmtId="0" fontId="7" fillId="41" borderId="11" xfId="0" applyNumberFormat="1" applyFont="1" applyFill="1" applyBorder="1" applyAlignment="1" applyProtection="1">
      <alignment horizontal="center" vertical="center" wrapText="1"/>
      <protection locked="0"/>
    </xf>
    <xf numFmtId="0" fontId="7" fillId="41" borderId="29" xfId="0" applyNumberFormat="1" applyFont="1" applyFill="1" applyBorder="1" applyAlignment="1" applyProtection="1" quotePrefix="1">
      <alignment horizontal="center" vertical="center" wrapText="1"/>
      <protection locked="0"/>
    </xf>
    <xf numFmtId="0" fontId="4" fillId="41" borderId="79" xfId="0" applyNumberFormat="1" applyFont="1" applyFill="1" applyBorder="1" applyAlignment="1" applyProtection="1">
      <alignment horizontal="center" vertical="center" wrapText="1"/>
      <protection locked="0"/>
    </xf>
    <xf numFmtId="0" fontId="7" fillId="41" borderId="82" xfId="0" applyNumberFormat="1" applyFont="1" applyFill="1" applyBorder="1" applyAlignment="1" applyProtection="1">
      <alignment horizontal="left" vertical="center" wrapText="1" indent="1"/>
      <protection locked="0"/>
    </xf>
    <xf numFmtId="0" fontId="7" fillId="41" borderId="34" xfId="0" applyNumberFormat="1" applyFont="1" applyFill="1" applyBorder="1" applyAlignment="1" applyProtection="1">
      <alignment horizontal="left" vertical="center" wrapText="1" indent="1"/>
      <protection locked="0"/>
    </xf>
    <xf numFmtId="0" fontId="7" fillId="41" borderId="34" xfId="0" applyNumberFormat="1" applyFont="1" applyFill="1" applyBorder="1" applyAlignment="1" applyProtection="1">
      <alignment horizontal="center" vertical="center" wrapText="1"/>
      <protection locked="0"/>
    </xf>
    <xf numFmtId="0" fontId="7" fillId="41" borderId="32" xfId="0" applyNumberFormat="1" applyFont="1" applyFill="1" applyBorder="1" applyAlignment="1" applyProtection="1">
      <alignment horizontal="center" vertical="center" wrapText="1"/>
      <protection locked="0"/>
    </xf>
    <xf numFmtId="0" fontId="7" fillId="41" borderId="46" xfId="0" applyNumberFormat="1" applyFont="1" applyFill="1" applyBorder="1" applyAlignment="1" applyProtection="1" quotePrefix="1">
      <alignment horizontal="center" vertical="center" wrapText="1"/>
      <protection locked="0"/>
    </xf>
    <xf numFmtId="0" fontId="4" fillId="41" borderId="82" xfId="0" applyNumberFormat="1" applyFont="1" applyFill="1" applyBorder="1" applyAlignment="1" applyProtection="1">
      <alignment horizontal="center" vertical="center" wrapText="1"/>
      <protection locked="0"/>
    </xf>
    <xf numFmtId="0" fontId="7" fillId="41" borderId="89" xfId="0" applyNumberFormat="1" applyFont="1" applyFill="1" applyBorder="1" applyAlignment="1" applyProtection="1">
      <alignment horizontal="left" vertical="center" wrapText="1" indent="1"/>
      <protection locked="0"/>
    </xf>
    <xf numFmtId="164" fontId="7" fillId="41" borderId="79" xfId="0" applyNumberFormat="1" applyFont="1" applyFill="1" applyBorder="1" applyAlignment="1" applyProtection="1">
      <alignment horizontal="right" vertical="center" wrapText="1" indent="1"/>
      <protection locked="0"/>
    </xf>
    <xf numFmtId="0" fontId="7" fillId="41" borderId="49" xfId="0" applyNumberFormat="1" applyFont="1" applyFill="1" applyBorder="1" applyAlignment="1" applyProtection="1">
      <alignment horizontal="left" vertical="center" wrapText="1" indent="1"/>
      <protection locked="0"/>
    </xf>
    <xf numFmtId="164" fontId="7" fillId="41" borderId="82" xfId="0" applyNumberFormat="1" applyFont="1" applyFill="1" applyBorder="1" applyAlignment="1" applyProtection="1">
      <alignment horizontal="right" vertical="center" wrapText="1" indent="1"/>
      <protection locked="0"/>
    </xf>
    <xf numFmtId="167" fontId="7" fillId="42" borderId="66" xfId="0" applyNumberFormat="1" applyFont="1" applyFill="1" applyBorder="1" applyAlignment="1" applyProtection="1">
      <alignment horizontal="right" vertical="center" wrapText="1" indent="1"/>
      <protection locked="0"/>
    </xf>
    <xf numFmtId="167" fontId="7" fillId="42" borderId="34" xfId="0" applyNumberFormat="1" applyFont="1" applyFill="1" applyBorder="1" applyAlignment="1" applyProtection="1">
      <alignment horizontal="right" vertical="center" wrapText="1" indent="1"/>
      <protection locked="0"/>
    </xf>
    <xf numFmtId="4" fontId="7" fillId="35" borderId="29" xfId="0" applyNumberFormat="1" applyFont="1" applyFill="1" applyBorder="1" applyAlignment="1" applyProtection="1">
      <alignment horizontal="right" vertical="center" wrapText="1" indent="1"/>
      <protection/>
    </xf>
    <xf numFmtId="4" fontId="7" fillId="35" borderId="46" xfId="0" applyNumberFormat="1" applyFont="1" applyFill="1" applyBorder="1" applyAlignment="1" applyProtection="1">
      <alignment horizontal="right" vertical="center" wrapText="1" indent="1"/>
      <protection/>
    </xf>
    <xf numFmtId="0" fontId="124" fillId="35" borderId="61" xfId="0" applyFont="1" applyFill="1" applyBorder="1" applyAlignment="1" applyProtection="1">
      <alignment vertical="center" wrapText="1"/>
      <protection/>
    </xf>
    <xf numFmtId="167" fontId="7" fillId="35" borderId="79" xfId="0" applyNumberFormat="1" applyFont="1" applyFill="1" applyBorder="1" applyAlignment="1" applyProtection="1">
      <alignment horizontal="right" vertical="center" wrapText="1" indent="1"/>
      <protection locked="0"/>
    </xf>
    <xf numFmtId="4" fontId="7" fillId="33" borderId="29" xfId="0" applyNumberFormat="1" applyFont="1" applyFill="1" applyBorder="1" applyAlignment="1" applyProtection="1">
      <alignment horizontal="right" vertical="center" wrapText="1" indent="1"/>
      <protection/>
    </xf>
    <xf numFmtId="167" fontId="7" fillId="35" borderId="82" xfId="0" applyNumberFormat="1" applyFont="1" applyFill="1" applyBorder="1" applyAlignment="1" applyProtection="1">
      <alignment horizontal="right" vertical="center" wrapText="1" indent="1"/>
      <protection locked="0"/>
    </xf>
    <xf numFmtId="2" fontId="106" fillId="0" borderId="67" xfId="0" applyNumberFormat="1" applyFont="1" applyBorder="1" applyAlignment="1">
      <alignment horizontal="center"/>
    </xf>
    <xf numFmtId="0" fontId="0" fillId="0" borderId="0" xfId="0" applyAlignment="1">
      <alignment vertical="center"/>
    </xf>
    <xf numFmtId="0" fontId="0" fillId="0" borderId="67" xfId="0" applyBorder="1" applyAlignment="1">
      <alignment vertical="center"/>
    </xf>
    <xf numFmtId="4" fontId="0" fillId="0" borderId="67" xfId="0" applyNumberFormat="1" applyBorder="1" applyAlignment="1">
      <alignment vertical="center"/>
    </xf>
    <xf numFmtId="4" fontId="0" fillId="0" borderId="67" xfId="0" applyNumberFormat="1" applyBorder="1" applyAlignment="1">
      <alignment horizontal="center" vertical="center"/>
    </xf>
    <xf numFmtId="0" fontId="106" fillId="0" borderId="0" xfId="0" applyFont="1" applyAlignment="1">
      <alignment/>
    </xf>
    <xf numFmtId="0" fontId="0" fillId="0" borderId="0" xfId="0" applyBorder="1" applyAlignment="1">
      <alignment vertical="center"/>
    </xf>
    <xf numFmtId="4" fontId="0" fillId="0" borderId="0" xfId="0" applyNumberFormat="1" applyBorder="1" applyAlignment="1">
      <alignment vertical="center"/>
    </xf>
    <xf numFmtId="4" fontId="0" fillId="0" borderId="0" xfId="0" applyNumberFormat="1" applyAlignment="1">
      <alignment vertical="center"/>
    </xf>
    <xf numFmtId="4" fontId="7" fillId="0" borderId="60" xfId="0" applyNumberFormat="1" applyFont="1" applyFill="1" applyBorder="1" applyAlignment="1" applyProtection="1">
      <alignment horizontal="right" vertical="center" wrapText="1" indent="1"/>
      <protection/>
    </xf>
    <xf numFmtId="4" fontId="7" fillId="0" borderId="82" xfId="0" applyNumberFormat="1" applyFont="1" applyFill="1" applyBorder="1" applyAlignment="1" applyProtection="1">
      <alignment horizontal="right" vertical="center" wrapText="1" indent="1"/>
      <protection/>
    </xf>
    <xf numFmtId="4" fontId="7" fillId="0" borderId="30" xfId="0" applyNumberFormat="1" applyFont="1" applyFill="1" applyBorder="1" applyAlignment="1" applyProtection="1">
      <alignment horizontal="right" vertical="center" wrapText="1" indent="1"/>
      <protection/>
    </xf>
    <xf numFmtId="4" fontId="7" fillId="0" borderId="34" xfId="0" applyNumberFormat="1" applyFont="1" applyFill="1" applyBorder="1" applyAlignment="1" applyProtection="1">
      <alignment horizontal="right" vertical="center" wrapText="1" indent="1"/>
      <protection/>
    </xf>
    <xf numFmtId="0" fontId="145" fillId="0" borderId="67" xfId="0" applyFont="1" applyFill="1" applyBorder="1" applyAlignment="1">
      <alignment vertical="center"/>
    </xf>
    <xf numFmtId="4" fontId="145" fillId="0" borderId="67" xfId="0" applyNumberFormat="1" applyFont="1" applyFill="1" applyBorder="1" applyAlignment="1">
      <alignment vertical="center"/>
    </xf>
    <xf numFmtId="0" fontId="146" fillId="0" borderId="0" xfId="0" applyFont="1" applyAlignment="1">
      <alignment vertical="center"/>
    </xf>
    <xf numFmtId="0" fontId="146" fillId="0" borderId="0" xfId="0" applyFont="1" applyAlignment="1">
      <alignment/>
    </xf>
    <xf numFmtId="4" fontId="108" fillId="0" borderId="67" xfId="0" applyNumberFormat="1" applyFont="1" applyBorder="1" applyAlignment="1">
      <alignment vertical="center"/>
    </xf>
    <xf numFmtId="0" fontId="147" fillId="0" borderId="0" xfId="0" applyFont="1" applyAlignment="1">
      <alignment/>
    </xf>
    <xf numFmtId="4" fontId="148" fillId="0" borderId="67" xfId="0" applyNumberFormat="1" applyFont="1" applyBorder="1" applyAlignment="1">
      <alignment vertical="center"/>
    </xf>
    <xf numFmtId="0" fontId="149" fillId="0" borderId="0" xfId="0" applyFont="1" applyBorder="1" applyAlignment="1">
      <alignment vertical="center"/>
    </xf>
    <xf numFmtId="0" fontId="114" fillId="0" borderId="37" xfId="0" applyFont="1" applyFill="1" applyBorder="1" applyAlignment="1" applyProtection="1">
      <alignment vertical="center"/>
      <protection/>
    </xf>
    <xf numFmtId="0" fontId="114" fillId="0" borderId="39" xfId="0" applyFont="1" applyFill="1" applyBorder="1" applyAlignment="1" applyProtection="1">
      <alignment vertical="center"/>
      <protection/>
    </xf>
    <xf numFmtId="0" fontId="150" fillId="0" borderId="67" xfId="0" applyFont="1" applyBorder="1" applyAlignment="1">
      <alignment vertical="center"/>
    </xf>
    <xf numFmtId="0" fontId="151" fillId="0" borderId="0" xfId="0" applyFont="1" applyAlignment="1">
      <alignment/>
    </xf>
    <xf numFmtId="4" fontId="114" fillId="0" borderId="0" xfId="0" applyNumberFormat="1" applyFont="1" applyBorder="1" applyAlignment="1" applyProtection="1">
      <alignment horizontal="right" indent="1"/>
      <protection/>
    </xf>
    <xf numFmtId="4" fontId="11" fillId="35" borderId="46" xfId="0" applyNumberFormat="1" applyFont="1" applyFill="1" applyBorder="1" applyAlignment="1" applyProtection="1">
      <alignment horizontal="right" vertical="center" wrapText="1" indent="1"/>
      <protection/>
    </xf>
    <xf numFmtId="0" fontId="117" fillId="0" borderId="0" xfId="0" applyFont="1" applyBorder="1" applyAlignment="1" applyProtection="1">
      <alignment vertical="center"/>
      <protection/>
    </xf>
    <xf numFmtId="0" fontId="117" fillId="0" borderId="0" xfId="0" applyFont="1" applyFill="1" applyBorder="1" applyAlignment="1" applyProtection="1">
      <alignment vertical="center"/>
      <protection/>
    </xf>
    <xf numFmtId="0" fontId="117" fillId="0" borderId="42" xfId="0" applyFont="1" applyFill="1" applyBorder="1" applyAlignment="1" applyProtection="1">
      <alignment vertical="top"/>
      <protection/>
    </xf>
    <xf numFmtId="0" fontId="114" fillId="0" borderId="42" xfId="0" applyFont="1" applyBorder="1" applyAlignment="1" applyProtection="1">
      <alignment vertical="top"/>
      <protection/>
    </xf>
    <xf numFmtId="0" fontId="114" fillId="0" borderId="90" xfId="0" applyFont="1" applyBorder="1" applyAlignment="1" applyProtection="1">
      <alignment vertical="center"/>
      <protection/>
    </xf>
    <xf numFmtId="0" fontId="114" fillId="0" borderId="91" xfId="0" applyFont="1" applyBorder="1" applyAlignment="1" applyProtection="1">
      <alignment vertical="center"/>
      <protection/>
    </xf>
    <xf numFmtId="4" fontId="114" fillId="0" borderId="0" xfId="0" applyNumberFormat="1" applyFont="1" applyAlignment="1" applyProtection="1">
      <alignment vertical="center"/>
      <protection/>
    </xf>
    <xf numFmtId="4" fontId="114" fillId="0" borderId="0" xfId="0" applyNumberFormat="1" applyFont="1" applyAlignment="1" applyProtection="1">
      <alignment/>
      <protection/>
    </xf>
    <xf numFmtId="4" fontId="114" fillId="0" borderId="0" xfId="0" applyNumberFormat="1" applyFont="1" applyAlignment="1" applyProtection="1">
      <alignment horizontal="right" vertical="center" indent="1"/>
      <protection/>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7" fillId="0" borderId="0" xfId="0" applyNumberFormat="1" applyFont="1" applyFill="1" applyBorder="1" applyAlignment="1" applyProtection="1">
      <alignment vertical="center" wrapText="1"/>
      <protection/>
    </xf>
    <xf numFmtId="2" fontId="114" fillId="0" borderId="0" xfId="0" applyNumberFormat="1" applyFont="1" applyAlignment="1" applyProtection="1">
      <alignment horizontal="center"/>
      <protection/>
    </xf>
    <xf numFmtId="0" fontId="7" fillId="0" borderId="92" xfId="0" applyNumberFormat="1" applyFont="1" applyFill="1" applyBorder="1" applyAlignment="1" applyProtection="1">
      <alignment horizontal="left" vertical="center" wrapText="1" indent="1"/>
      <protection/>
    </xf>
    <xf numFmtId="4" fontId="130" fillId="0" borderId="78" xfId="0" applyNumberFormat="1" applyFont="1" applyFill="1" applyBorder="1" applyAlignment="1" applyProtection="1">
      <alignment horizontal="right" vertical="center" indent="1"/>
      <protection/>
    </xf>
    <xf numFmtId="4" fontId="130" fillId="0" borderId="11" xfId="0" applyNumberFormat="1" applyFont="1" applyFill="1" applyBorder="1" applyAlignment="1" applyProtection="1">
      <alignment horizontal="right" vertical="center" indent="1"/>
      <protection/>
    </xf>
    <xf numFmtId="0" fontId="7" fillId="33" borderId="25" xfId="0" applyNumberFormat="1" applyFont="1" applyFill="1" applyBorder="1" applyAlignment="1" applyProtection="1">
      <alignment vertical="center" wrapText="1"/>
      <protection/>
    </xf>
    <xf numFmtId="0" fontId="7" fillId="33" borderId="68" xfId="0" applyNumberFormat="1" applyFont="1" applyFill="1" applyBorder="1" applyAlignment="1" applyProtection="1">
      <alignment vertical="center" wrapText="1"/>
      <protection/>
    </xf>
    <xf numFmtId="4" fontId="130" fillId="0" borderId="93" xfId="0" applyNumberFormat="1" applyFont="1" applyFill="1" applyBorder="1" applyAlignment="1" applyProtection="1">
      <alignment horizontal="right" vertical="center" indent="1"/>
      <protection/>
    </xf>
    <xf numFmtId="4" fontId="130" fillId="0" borderId="66" xfId="0" applyNumberFormat="1" applyFont="1" applyFill="1" applyBorder="1" applyAlignment="1" applyProtection="1">
      <alignment horizontal="right" vertical="center" indent="1"/>
      <protection/>
    </xf>
    <xf numFmtId="4" fontId="11" fillId="0" borderId="77" xfId="0" applyNumberFormat="1" applyFont="1" applyFill="1" applyBorder="1" applyAlignment="1" applyProtection="1">
      <alignment horizontal="right" vertical="center" wrapText="1" indent="1"/>
      <protection/>
    </xf>
    <xf numFmtId="4" fontId="11" fillId="0" borderId="78" xfId="0" applyNumberFormat="1" applyFont="1" applyFill="1" applyBorder="1" applyAlignment="1" applyProtection="1">
      <alignment horizontal="right" vertical="center" wrapText="1" indent="1"/>
      <protection/>
    </xf>
    <xf numFmtId="4" fontId="11" fillId="35" borderId="79" xfId="0" applyNumberFormat="1" applyFont="1" applyFill="1" applyBorder="1" applyAlignment="1" applyProtection="1">
      <alignment horizontal="right" vertical="center" wrapText="1" indent="1"/>
      <protection/>
    </xf>
    <xf numFmtId="4" fontId="11" fillId="35" borderId="11" xfId="0" applyNumberFormat="1" applyFont="1" applyFill="1" applyBorder="1" applyAlignment="1" applyProtection="1">
      <alignment horizontal="right" vertical="center" wrapText="1" indent="1"/>
      <protection/>
    </xf>
    <xf numFmtId="4" fontId="11" fillId="35" borderId="82" xfId="0" applyNumberFormat="1" applyFont="1" applyFill="1" applyBorder="1" applyAlignment="1" applyProtection="1">
      <alignment horizontal="right" vertical="center" wrapText="1" indent="1"/>
      <protection/>
    </xf>
    <xf numFmtId="4" fontId="11" fillId="35" borderId="34" xfId="0" applyNumberFormat="1" applyFont="1" applyFill="1" applyBorder="1" applyAlignment="1" applyProtection="1">
      <alignment horizontal="right" vertical="center" wrapText="1" indent="1"/>
      <protection/>
    </xf>
    <xf numFmtId="0" fontId="117" fillId="0" borderId="94" xfId="0" applyFont="1" applyBorder="1" applyAlignment="1" applyProtection="1">
      <alignment/>
      <protection/>
    </xf>
    <xf numFmtId="0" fontId="114" fillId="0" borderId="0" xfId="0" applyFont="1" applyAlignment="1" applyProtection="1">
      <alignment/>
      <protection/>
    </xf>
    <xf numFmtId="0" fontId="7" fillId="0" borderId="59" xfId="0" applyNumberFormat="1" applyFont="1" applyFill="1" applyBorder="1" applyAlignment="1" applyProtection="1">
      <alignment horizontal="left" vertical="center" wrapText="1" indent="1"/>
      <protection/>
    </xf>
    <xf numFmtId="0" fontId="7" fillId="0" borderId="58" xfId="0" applyNumberFormat="1" applyFont="1" applyFill="1" applyBorder="1" applyAlignment="1" applyProtection="1">
      <alignment horizontal="left" vertical="center" wrapText="1" indent="1"/>
      <protection/>
    </xf>
    <xf numFmtId="0" fontId="7" fillId="0" borderId="49" xfId="0" applyNumberFormat="1" applyFont="1" applyFill="1" applyBorder="1" applyAlignment="1" applyProtection="1">
      <alignment horizontal="left" vertical="center" wrapText="1" indent="1"/>
      <protection/>
    </xf>
    <xf numFmtId="0" fontId="127" fillId="0" borderId="27" xfId="0" applyFont="1" applyBorder="1" applyAlignment="1" applyProtection="1">
      <alignment vertical="center"/>
      <protection/>
    </xf>
    <xf numFmtId="4" fontId="130" fillId="0" borderId="61" xfId="0" applyNumberFormat="1" applyFont="1" applyFill="1" applyBorder="1" applyAlignment="1" applyProtection="1">
      <alignment horizontal="right" vertical="center" indent="1"/>
      <protection/>
    </xf>
    <xf numFmtId="4" fontId="130" fillId="0" borderId="63" xfId="0" applyNumberFormat="1" applyFont="1" applyFill="1" applyBorder="1" applyAlignment="1" applyProtection="1">
      <alignment horizontal="right" vertical="center" indent="1"/>
      <protection/>
    </xf>
    <xf numFmtId="4" fontId="130" fillId="41" borderId="88" xfId="0" applyNumberFormat="1" applyFont="1" applyFill="1" applyBorder="1" applyAlignment="1" applyProtection="1">
      <alignment horizontal="right" vertical="center" indent="1"/>
      <protection/>
    </xf>
    <xf numFmtId="4" fontId="130" fillId="41" borderId="52" xfId="0" applyNumberFormat="1" applyFont="1" applyFill="1" applyBorder="1" applyAlignment="1" applyProtection="1">
      <alignment horizontal="right" vertical="center" indent="1"/>
      <protection/>
    </xf>
    <xf numFmtId="4" fontId="130" fillId="41" borderId="29" xfId="0" applyNumberFormat="1" applyFont="1" applyFill="1" applyBorder="1" applyAlignment="1" applyProtection="1">
      <alignment horizontal="right" vertical="center" indent="1"/>
      <protection/>
    </xf>
    <xf numFmtId="0" fontId="133" fillId="0" borderId="27" xfId="0" applyFont="1" applyBorder="1" applyAlignment="1" applyProtection="1">
      <alignment vertical="center"/>
      <protection/>
    </xf>
    <xf numFmtId="0" fontId="133" fillId="0" borderId="13" xfId="0" applyFont="1" applyBorder="1" applyAlignment="1" applyProtection="1">
      <alignment vertical="center"/>
      <protection/>
    </xf>
    <xf numFmtId="0" fontId="114" fillId="35" borderId="0" xfId="0" applyFont="1" applyFill="1" applyAlignment="1" applyProtection="1">
      <alignment/>
      <protection/>
    </xf>
    <xf numFmtId="4" fontId="114" fillId="0" borderId="26" xfId="0" applyNumberFormat="1" applyFont="1" applyBorder="1" applyAlignment="1" applyProtection="1">
      <alignment horizontal="left" wrapText="1"/>
      <protection/>
    </xf>
    <xf numFmtId="0" fontId="127" fillId="0" borderId="15" xfId="0" applyFont="1" applyBorder="1" applyAlignment="1" applyProtection="1">
      <alignment vertical="center" wrapText="1"/>
      <protection/>
    </xf>
    <xf numFmtId="4" fontId="106" fillId="0" borderId="67" xfId="0" applyNumberFormat="1" applyFont="1" applyBorder="1" applyAlignment="1">
      <alignment horizontal="right" vertical="center"/>
    </xf>
    <xf numFmtId="4" fontId="114" fillId="43" borderId="0" xfId="0" applyNumberFormat="1" applyFont="1" applyFill="1" applyAlignment="1" applyProtection="1">
      <alignment vertical="center"/>
      <protection/>
    </xf>
    <xf numFmtId="4" fontId="114" fillId="43" borderId="0" xfId="0" applyNumberFormat="1" applyFont="1" applyFill="1" applyAlignment="1" applyProtection="1">
      <alignment/>
      <protection/>
    </xf>
    <xf numFmtId="4" fontId="0" fillId="43" borderId="0" xfId="0" applyNumberFormat="1" applyFill="1" applyAlignment="1">
      <alignment horizontal="left" vertical="center"/>
    </xf>
    <xf numFmtId="4" fontId="0" fillId="0" borderId="0" xfId="0" applyNumberFormat="1" applyAlignment="1">
      <alignment horizontal="left" vertical="center"/>
    </xf>
    <xf numFmtId="4" fontId="130" fillId="0" borderId="64" xfId="0" applyNumberFormat="1" applyFont="1" applyFill="1" applyBorder="1" applyAlignment="1" applyProtection="1">
      <alignment horizontal="right" vertical="center" indent="1"/>
      <protection/>
    </xf>
    <xf numFmtId="2" fontId="114" fillId="44" borderId="0" xfId="0" applyNumberFormat="1" applyFont="1" applyFill="1" applyAlignment="1" applyProtection="1">
      <alignment horizontal="center"/>
      <protection/>
    </xf>
    <xf numFmtId="0" fontId="114" fillId="44" borderId="0" xfId="0" applyFont="1" applyFill="1" applyAlignment="1" applyProtection="1">
      <alignment/>
      <protection/>
    </xf>
    <xf numFmtId="4" fontId="114" fillId="44" borderId="0" xfId="0" applyNumberFormat="1" applyFont="1" applyFill="1" applyAlignment="1" applyProtection="1">
      <alignment/>
      <protection/>
    </xf>
    <xf numFmtId="4" fontId="152" fillId="44" borderId="0" xfId="0" applyNumberFormat="1" applyFont="1" applyFill="1" applyAlignment="1" applyProtection="1">
      <alignment/>
      <protection/>
    </xf>
    <xf numFmtId="4" fontId="130" fillId="0" borderId="14" xfId="0" applyNumberFormat="1" applyFont="1" applyFill="1" applyBorder="1" applyAlignment="1" applyProtection="1">
      <alignment horizontal="right" vertical="center" indent="1"/>
      <protection/>
    </xf>
    <xf numFmtId="4" fontId="130" fillId="41" borderId="95" xfId="0" applyNumberFormat="1" applyFont="1" applyFill="1" applyBorder="1" applyAlignment="1" applyProtection="1">
      <alignment horizontal="right" vertical="center" indent="1"/>
      <protection/>
    </xf>
    <xf numFmtId="0" fontId="127" fillId="0" borderId="33" xfId="0" applyFont="1" applyFill="1" applyBorder="1" applyAlignment="1" applyProtection="1">
      <alignment/>
      <protection/>
    </xf>
    <xf numFmtId="0" fontId="120" fillId="0" borderId="13" xfId="0" applyFont="1" applyBorder="1" applyAlignment="1" applyProtection="1">
      <alignment/>
      <protection/>
    </xf>
    <xf numFmtId="4" fontId="30" fillId="34" borderId="96" xfId="0" applyNumberFormat="1" applyFont="1" applyFill="1" applyBorder="1" applyAlignment="1" applyProtection="1">
      <alignment horizontal="right" vertical="center" wrapText="1" indent="1"/>
      <protection/>
    </xf>
    <xf numFmtId="4" fontId="30" fillId="34" borderId="97" xfId="0" applyNumberFormat="1" applyFont="1" applyFill="1" applyBorder="1" applyAlignment="1" applyProtection="1">
      <alignment horizontal="right" vertical="center" wrapText="1" indent="1"/>
      <protection/>
    </xf>
    <xf numFmtId="4" fontId="30" fillId="34" borderId="98" xfId="0" applyNumberFormat="1" applyFont="1" applyFill="1" applyBorder="1" applyAlignment="1" applyProtection="1">
      <alignment horizontal="right" vertical="center" wrapText="1" indent="1"/>
      <protection/>
    </xf>
    <xf numFmtId="0" fontId="31" fillId="0" borderId="0" xfId="0" applyFont="1" applyBorder="1" applyAlignment="1" applyProtection="1">
      <alignment vertical="center"/>
      <protection/>
    </xf>
    <xf numFmtId="0" fontId="117" fillId="0" borderId="0" xfId="0" applyFont="1" applyBorder="1" applyAlignment="1" applyProtection="1">
      <alignment horizontal="center" vertical="top"/>
      <protection/>
    </xf>
    <xf numFmtId="0" fontId="127" fillId="0" borderId="15" xfId="0" applyFont="1" applyFill="1" applyBorder="1" applyAlignment="1" applyProtection="1">
      <alignment vertical="center"/>
      <protection/>
    </xf>
    <xf numFmtId="0" fontId="122" fillId="0" borderId="0" xfId="0" applyFont="1" applyBorder="1" applyAlignment="1" applyProtection="1">
      <alignment vertical="top"/>
      <protection/>
    </xf>
    <xf numFmtId="0" fontId="122" fillId="0" borderId="0" xfId="0" applyFont="1" applyBorder="1" applyAlignment="1" applyProtection="1">
      <alignment/>
      <protection/>
    </xf>
    <xf numFmtId="0" fontId="127" fillId="0" borderId="0" xfId="0" applyFont="1" applyBorder="1" applyAlignment="1" applyProtection="1">
      <alignment wrapText="1"/>
      <protection/>
    </xf>
    <xf numFmtId="0" fontId="2" fillId="0" borderId="11" xfId="0"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left" vertical="center" wrapText="1" indent="1"/>
      <protection locked="0"/>
    </xf>
    <xf numFmtId="4" fontId="4" fillId="0" borderId="11" xfId="0" applyNumberFormat="1" applyFont="1" applyFill="1" applyBorder="1" applyAlignment="1" applyProtection="1">
      <alignment horizontal="center" vertical="center" wrapText="1"/>
      <protection locked="0"/>
    </xf>
    <xf numFmtId="4" fontId="2" fillId="45" borderId="79" xfId="0" applyNumberFormat="1" applyFont="1" applyFill="1" applyBorder="1" applyAlignment="1" applyProtection="1">
      <alignment horizontal="left" vertical="center" wrapText="1" indent="1"/>
      <protection locked="0"/>
    </xf>
    <xf numFmtId="4" fontId="3" fillId="45" borderId="99" xfId="0" applyNumberFormat="1" applyFont="1" applyFill="1" applyBorder="1" applyAlignment="1" applyProtection="1">
      <alignment horizontal="left" vertical="center" wrapText="1" indent="1"/>
      <protection locked="0"/>
    </xf>
    <xf numFmtId="4" fontId="2" fillId="45" borderId="99" xfId="0" applyNumberFormat="1" applyFont="1" applyFill="1" applyBorder="1" applyAlignment="1" applyProtection="1">
      <alignment horizontal="left" vertical="center" wrapText="1" indent="1"/>
      <protection locked="0"/>
    </xf>
    <xf numFmtId="4" fontId="0" fillId="0" borderId="0" xfId="0" applyNumberFormat="1" applyAlignment="1">
      <alignment/>
    </xf>
    <xf numFmtId="167" fontId="7" fillId="41" borderId="30" xfId="0" applyNumberFormat="1" applyFont="1" applyFill="1" applyBorder="1" applyAlignment="1" applyProtection="1">
      <alignment horizontal="center" vertical="center" wrapText="1"/>
      <protection locked="0"/>
    </xf>
    <xf numFmtId="4" fontId="7" fillId="41" borderId="28" xfId="0" applyNumberFormat="1" applyFont="1" applyFill="1" applyBorder="1" applyAlignment="1" applyProtection="1">
      <alignment horizontal="right" vertical="center" wrapText="1" indent="1"/>
      <protection locked="0"/>
    </xf>
    <xf numFmtId="0" fontId="3" fillId="0" borderId="10" xfId="0" applyFont="1" applyFill="1" applyBorder="1" applyAlignment="1" applyProtection="1">
      <alignment horizontal="center" wrapText="1"/>
      <protection/>
    </xf>
    <xf numFmtId="0" fontId="2" fillId="0" borderId="10" xfId="0" applyFont="1" applyFill="1" applyBorder="1" applyAlignment="1" applyProtection="1">
      <alignment horizontal="center" wrapText="1"/>
      <protection/>
    </xf>
    <xf numFmtId="4" fontId="11" fillId="35" borderId="29" xfId="0" applyNumberFormat="1" applyFont="1" applyFill="1" applyBorder="1" applyAlignment="1" applyProtection="1">
      <alignment horizontal="right" vertical="center" wrapText="1" indent="1"/>
      <protection/>
    </xf>
    <xf numFmtId="0" fontId="3" fillId="0" borderId="0" xfId="0" applyFont="1" applyFill="1" applyBorder="1" applyAlignment="1" applyProtection="1">
      <alignment horizontal="left" vertical="center"/>
      <protection/>
    </xf>
    <xf numFmtId="16" fontId="3" fillId="0" borderId="0" xfId="0" applyNumberFormat="1" applyFont="1" applyFill="1" applyBorder="1" applyAlignment="1" applyProtection="1" quotePrefix="1">
      <alignment horizontal="left" vertical="top"/>
      <protection/>
    </xf>
    <xf numFmtId="0" fontId="122" fillId="0" borderId="0" xfId="0" applyFont="1" applyFill="1" applyAlignment="1" applyProtection="1">
      <alignment horizontal="left" vertical="top"/>
      <protection/>
    </xf>
    <xf numFmtId="0" fontId="3" fillId="0" borderId="0" xfId="0" applyFont="1" applyFill="1" applyBorder="1" applyAlignment="1" applyProtection="1" quotePrefix="1">
      <alignment horizontal="left" vertical="top"/>
      <protection/>
    </xf>
    <xf numFmtId="16" fontId="3" fillId="0" borderId="0" xfId="0" applyNumberFormat="1" applyFont="1" applyFill="1" applyBorder="1" applyAlignment="1" applyProtection="1" quotePrefix="1">
      <alignment horizontal="left" vertical="center" indent="2"/>
      <protection/>
    </xf>
    <xf numFmtId="0" fontId="122" fillId="0" borderId="0" xfId="0" applyFont="1" applyFill="1" applyAlignment="1" applyProtection="1">
      <alignment horizontal="left" vertical="center" indent="2"/>
      <protection/>
    </xf>
    <xf numFmtId="16" fontId="3" fillId="0" borderId="0" xfId="0" applyNumberFormat="1" applyFont="1" applyFill="1" applyBorder="1" applyAlignment="1" applyProtection="1" quotePrefix="1">
      <alignment horizontal="left" vertical="center"/>
      <protection/>
    </xf>
    <xf numFmtId="0" fontId="0" fillId="0" borderId="0" xfId="0" applyFill="1" applyAlignment="1">
      <alignment/>
    </xf>
    <xf numFmtId="0" fontId="122" fillId="0" borderId="0" xfId="0" applyFont="1" applyFill="1" applyAlignment="1" applyProtection="1">
      <alignment horizontal="left" vertical="center" indent="1"/>
      <protection/>
    </xf>
    <xf numFmtId="0" fontId="0" fillId="0" borderId="0" xfId="0" applyFill="1" applyAlignment="1">
      <alignment vertical="center"/>
    </xf>
    <xf numFmtId="0" fontId="143" fillId="0" borderId="83" xfId="0" applyFont="1" applyFill="1" applyBorder="1" applyAlignment="1">
      <alignment horizontal="center" vertical="center" wrapText="1"/>
    </xf>
    <xf numFmtId="0" fontId="144" fillId="0" borderId="83" xfId="0" applyFont="1" applyFill="1" applyBorder="1" applyAlignment="1">
      <alignment horizontal="center" vertical="center" wrapText="1"/>
    </xf>
    <xf numFmtId="0" fontId="144" fillId="0" borderId="84" xfId="0" applyFont="1" applyFill="1" applyBorder="1" applyAlignment="1">
      <alignment horizontal="center" vertical="center" wrapText="1"/>
    </xf>
    <xf numFmtId="0" fontId="144" fillId="0" borderId="85" xfId="0" applyFont="1" applyFill="1" applyBorder="1" applyAlignment="1">
      <alignment horizontal="center" vertical="center" wrapText="1"/>
    </xf>
    <xf numFmtId="0" fontId="2" fillId="0" borderId="100" xfId="0" applyFont="1" applyFill="1" applyBorder="1" applyAlignment="1" applyProtection="1">
      <alignment horizontal="left" vertical="center" wrapText="1" indent="1"/>
      <protection/>
    </xf>
    <xf numFmtId="0" fontId="2" fillId="0" borderId="101" xfId="0" applyFont="1" applyFill="1" applyBorder="1" applyAlignment="1" applyProtection="1">
      <alignment horizontal="left" vertical="center" wrapText="1" indent="1"/>
      <protection/>
    </xf>
    <xf numFmtId="0" fontId="2" fillId="0" borderId="102" xfId="0" applyFont="1" applyFill="1" applyBorder="1" applyAlignment="1" applyProtection="1">
      <alignment horizontal="left" vertical="center" wrapText="1" indent="1"/>
      <protection/>
    </xf>
    <xf numFmtId="4" fontId="106" fillId="0" borderId="103" xfId="0" applyNumberFormat="1" applyFont="1" applyBorder="1" applyAlignment="1">
      <alignment horizontal="right" vertical="center"/>
    </xf>
    <xf numFmtId="4" fontId="106" fillId="0" borderId="104" xfId="0" applyNumberFormat="1" applyFont="1" applyBorder="1" applyAlignment="1">
      <alignment horizontal="right" vertical="center"/>
    </xf>
    <xf numFmtId="4" fontId="0" fillId="0" borderId="103" xfId="0" applyNumberFormat="1" applyBorder="1" applyAlignment="1">
      <alignment vertical="center"/>
    </xf>
    <xf numFmtId="4" fontId="0" fillId="0" borderId="104" xfId="0" applyNumberFormat="1" applyBorder="1" applyAlignment="1">
      <alignment vertical="center"/>
    </xf>
    <xf numFmtId="4" fontId="0" fillId="0" borderId="105" xfId="0" applyNumberFormat="1" applyBorder="1" applyAlignment="1">
      <alignment horizontal="right" vertical="center"/>
    </xf>
    <xf numFmtId="4" fontId="0" fillId="0" borderId="0" xfId="0" applyNumberFormat="1" applyBorder="1" applyAlignment="1">
      <alignment vertical="center"/>
    </xf>
    <xf numFmtId="4" fontId="0" fillId="0" borderId="103" xfId="0" applyNumberFormat="1" applyBorder="1" applyAlignment="1">
      <alignment horizontal="right" vertical="center"/>
    </xf>
    <xf numFmtId="4" fontId="0" fillId="0" borderId="104" xfId="0" applyNumberFormat="1" applyBorder="1" applyAlignment="1">
      <alignment horizontal="right" vertical="center"/>
    </xf>
    <xf numFmtId="4" fontId="148" fillId="0" borderId="67" xfId="0" applyNumberFormat="1" applyFont="1" applyBorder="1" applyAlignment="1">
      <alignment horizontal="right" vertical="center"/>
    </xf>
    <xf numFmtId="4" fontId="108" fillId="0" borderId="103" xfId="0" applyNumberFormat="1" applyFont="1" applyBorder="1" applyAlignment="1">
      <alignment horizontal="right" vertical="center"/>
    </xf>
    <xf numFmtId="4" fontId="108" fillId="0" borderId="104" xfId="0" applyNumberFormat="1" applyFont="1" applyBorder="1" applyAlignment="1">
      <alignment horizontal="right" vertical="center"/>
    </xf>
    <xf numFmtId="4" fontId="145" fillId="0" borderId="103" xfId="0" applyNumberFormat="1" applyFont="1" applyFill="1" applyBorder="1" applyAlignment="1">
      <alignment horizontal="right" vertical="center"/>
    </xf>
    <xf numFmtId="4" fontId="145" fillId="0" borderId="104" xfId="0" applyNumberFormat="1" applyFont="1" applyFill="1" applyBorder="1" applyAlignment="1">
      <alignment horizontal="right" vertical="center"/>
    </xf>
    <xf numFmtId="0" fontId="0" fillId="0" borderId="103" xfId="0" applyBorder="1" applyAlignment="1">
      <alignment horizontal="right" vertical="center"/>
    </xf>
    <xf numFmtId="0" fontId="0" fillId="0" borderId="104" xfId="0" applyBorder="1" applyAlignment="1">
      <alignment horizontal="right" vertical="center"/>
    </xf>
    <xf numFmtId="0" fontId="150" fillId="0" borderId="103" xfId="0" applyFont="1" applyBorder="1" applyAlignment="1">
      <alignment horizontal="right" vertical="center"/>
    </xf>
    <xf numFmtId="0" fontId="150" fillId="0" borderId="104" xfId="0" applyFont="1" applyBorder="1" applyAlignment="1">
      <alignment horizontal="right" vertical="center"/>
    </xf>
    <xf numFmtId="4" fontId="0" fillId="0" borderId="103" xfId="0" applyNumberFormat="1" applyBorder="1" applyAlignment="1">
      <alignment horizontal="center" vertical="center"/>
    </xf>
    <xf numFmtId="4" fontId="0" fillId="0" borderId="104" xfId="0" applyNumberFormat="1" applyBorder="1" applyAlignment="1">
      <alignment horizontal="center" vertical="center"/>
    </xf>
    <xf numFmtId="4" fontId="3" fillId="0" borderId="106" xfId="0" applyNumberFormat="1" applyFont="1" applyFill="1" applyBorder="1" applyAlignment="1" applyProtection="1">
      <alignment horizontal="center" wrapText="1"/>
      <protection/>
    </xf>
    <xf numFmtId="4" fontId="3" fillId="0" borderId="51" xfId="0" applyNumberFormat="1" applyFont="1" applyFill="1" applyBorder="1" applyAlignment="1" applyProtection="1">
      <alignment horizontal="center" wrapText="1"/>
      <protection/>
    </xf>
    <xf numFmtId="0" fontId="3" fillId="0" borderId="100"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120" fillId="35" borderId="45" xfId="0" applyFont="1" applyFill="1" applyBorder="1" applyAlignment="1" applyProtection="1">
      <alignment horizontal="center" vertical="center" wrapText="1"/>
      <protection/>
    </xf>
    <xf numFmtId="0" fontId="120" fillId="35" borderId="50" xfId="0" applyFont="1" applyFill="1" applyBorder="1" applyAlignment="1" applyProtection="1">
      <alignment horizontal="center" vertical="center" wrapText="1"/>
      <protection/>
    </xf>
    <xf numFmtId="0" fontId="120" fillId="35" borderId="51" xfId="0" applyFont="1" applyFill="1" applyBorder="1" applyAlignment="1" applyProtection="1">
      <alignment horizontal="center" vertical="center" wrapText="1"/>
      <protection/>
    </xf>
    <xf numFmtId="0" fontId="153" fillId="35" borderId="88" xfId="0" applyFont="1" applyFill="1" applyBorder="1" applyAlignment="1" applyProtection="1">
      <alignment horizontal="center" vertical="center" wrapText="1"/>
      <protection/>
    </xf>
    <xf numFmtId="0" fontId="153" fillId="35" borderId="31" xfId="0" applyFont="1" applyFill="1" applyBorder="1" applyAlignment="1" applyProtection="1">
      <alignment horizontal="center" vertical="center" wrapText="1"/>
      <protection/>
    </xf>
    <xf numFmtId="0" fontId="124" fillId="35" borderId="108" xfId="0" applyFont="1" applyFill="1" applyBorder="1" applyAlignment="1" applyProtection="1">
      <alignment horizontal="center" vertical="center" wrapText="1"/>
      <protection/>
    </xf>
    <xf numFmtId="0" fontId="124" fillId="35" borderId="59" xfId="0" applyFont="1" applyFill="1" applyBorder="1" applyAlignment="1" applyProtection="1">
      <alignment horizontal="center" vertical="center" wrapText="1"/>
      <protection/>
    </xf>
    <xf numFmtId="0" fontId="153" fillId="35" borderId="61" xfId="0" applyFont="1" applyFill="1" applyBorder="1" applyAlignment="1" applyProtection="1">
      <alignment horizontal="center" vertical="center" wrapText="1"/>
      <protection/>
    </xf>
    <xf numFmtId="0" fontId="153" fillId="35" borderId="60" xfId="0" applyFont="1" applyFill="1" applyBorder="1" applyAlignment="1" applyProtection="1">
      <alignment horizontal="center" vertical="center" wrapText="1"/>
      <protection/>
    </xf>
    <xf numFmtId="0" fontId="153" fillId="35" borderId="95" xfId="0" applyFont="1" applyFill="1" applyBorder="1" applyAlignment="1" applyProtection="1">
      <alignment horizontal="center" vertical="center" wrapText="1"/>
      <protection/>
    </xf>
    <xf numFmtId="0" fontId="127" fillId="35" borderId="108" xfId="0" applyFont="1" applyFill="1" applyBorder="1" applyAlignment="1" applyProtection="1">
      <alignment horizontal="center" vertical="center" wrapText="1"/>
      <protection/>
    </xf>
    <xf numFmtId="0" fontId="127" fillId="35" borderId="109" xfId="0" applyFont="1" applyFill="1" applyBorder="1" applyAlignment="1" applyProtection="1">
      <alignment horizontal="center" vertical="center" wrapText="1"/>
      <protection/>
    </xf>
    <xf numFmtId="0" fontId="127" fillId="35" borderId="59" xfId="0" applyFont="1" applyFill="1" applyBorder="1" applyAlignment="1" applyProtection="1">
      <alignment horizontal="center" vertical="center" wrapText="1"/>
      <protection/>
    </xf>
    <xf numFmtId="4" fontId="124" fillId="40" borderId="78" xfId="0" applyNumberFormat="1" applyFont="1" applyFill="1" applyBorder="1" applyAlignment="1" applyProtection="1">
      <alignment horizontal="center" vertical="center" wrapText="1"/>
      <protection locked="0"/>
    </xf>
    <xf numFmtId="4" fontId="124" fillId="40" borderId="52" xfId="0" applyNumberFormat="1" applyFont="1" applyFill="1" applyBorder="1" applyAlignment="1" applyProtection="1">
      <alignment horizontal="center" vertical="center" wrapText="1"/>
      <protection locked="0"/>
    </xf>
    <xf numFmtId="2" fontId="3" fillId="40" borderId="11" xfId="0" applyNumberFormat="1" applyFont="1" applyFill="1" applyBorder="1" applyAlignment="1" applyProtection="1">
      <alignment horizontal="center" vertical="center" wrapText="1"/>
      <protection/>
    </xf>
    <xf numFmtId="2" fontId="3" fillId="40" borderId="29" xfId="0" applyNumberFormat="1" applyFont="1" applyFill="1" applyBorder="1" applyAlignment="1" applyProtection="1">
      <alignment horizontal="center" vertical="center" wrapText="1"/>
      <protection/>
    </xf>
    <xf numFmtId="0" fontId="2" fillId="33" borderId="110" xfId="0" applyNumberFormat="1" applyFont="1" applyFill="1" applyBorder="1" applyAlignment="1" applyProtection="1">
      <alignment horizontal="center" vertical="center" wrapText="1"/>
      <protection/>
    </xf>
    <xf numFmtId="0" fontId="2" fillId="33" borderId="111" xfId="0" applyNumberFormat="1" applyFont="1" applyFill="1" applyBorder="1" applyAlignment="1" applyProtection="1">
      <alignment horizontal="center" vertical="center" wrapText="1"/>
      <protection/>
    </xf>
    <xf numFmtId="2" fontId="2" fillId="34" borderId="11" xfId="0" applyNumberFormat="1" applyFont="1" applyFill="1" applyBorder="1" applyAlignment="1" applyProtection="1">
      <alignment horizontal="center" vertical="center" wrapText="1"/>
      <protection/>
    </xf>
    <xf numFmtId="2" fontId="2" fillId="34" borderId="29" xfId="0" applyNumberFormat="1" applyFont="1" applyFill="1" applyBorder="1" applyAlignment="1" applyProtection="1">
      <alignment horizontal="center" vertical="center" wrapText="1"/>
      <protection/>
    </xf>
    <xf numFmtId="2" fontId="106" fillId="0" borderId="67" xfId="0" applyNumberFormat="1" applyFont="1" applyBorder="1" applyAlignment="1">
      <alignment horizontal="center"/>
    </xf>
    <xf numFmtId="4" fontId="114" fillId="0" borderId="11" xfId="0" applyNumberFormat="1" applyFont="1" applyFill="1" applyBorder="1" applyAlignment="1" applyProtection="1">
      <alignment horizontal="center" vertical="center" wrapText="1"/>
      <protection/>
    </xf>
    <xf numFmtId="4" fontId="114" fillId="0" borderId="29" xfId="0" applyNumberFormat="1" applyFont="1" applyFill="1" applyBorder="1" applyAlignment="1" applyProtection="1">
      <alignment horizontal="center" vertical="center" wrapText="1"/>
      <protection/>
    </xf>
    <xf numFmtId="4" fontId="2" fillId="33" borderId="35" xfId="0" applyNumberFormat="1" applyFont="1" applyFill="1" applyBorder="1" applyAlignment="1" applyProtection="1">
      <alignment horizontal="center" vertical="center" wrapText="1"/>
      <protection/>
    </xf>
    <xf numFmtId="4" fontId="2" fillId="33" borderId="89" xfId="0" applyNumberFormat="1" applyFont="1" applyFill="1" applyBorder="1" applyAlignment="1" applyProtection="1">
      <alignment horizontal="center" vertical="center" wrapText="1"/>
      <protection/>
    </xf>
    <xf numFmtId="2" fontId="2" fillId="0" borderId="11" xfId="0" applyNumberFormat="1" applyFont="1" applyFill="1" applyBorder="1" applyAlignment="1" applyProtection="1">
      <alignment horizontal="center" vertical="center" wrapText="1"/>
      <protection/>
    </xf>
    <xf numFmtId="2" fontId="2" fillId="0" borderId="29" xfId="0" applyNumberFormat="1" applyFont="1" applyFill="1" applyBorder="1" applyAlignment="1" applyProtection="1">
      <alignment horizontal="center" vertical="center" wrapText="1"/>
      <protection/>
    </xf>
    <xf numFmtId="0" fontId="3" fillId="0" borderId="112" xfId="0" applyFont="1" applyFill="1" applyBorder="1" applyAlignment="1" applyProtection="1">
      <alignment horizontal="center" vertical="center" wrapText="1"/>
      <protection/>
    </xf>
    <xf numFmtId="0" fontId="3" fillId="0" borderId="113" xfId="0" applyFont="1" applyFill="1" applyBorder="1" applyAlignment="1" applyProtection="1">
      <alignment horizontal="center" vertical="center" wrapText="1"/>
      <protection/>
    </xf>
    <xf numFmtId="0" fontId="2" fillId="34" borderId="35" xfId="0" applyNumberFormat="1" applyFont="1" applyFill="1" applyBorder="1" applyAlignment="1" applyProtection="1">
      <alignment horizontal="center" vertical="center" wrapText="1"/>
      <protection/>
    </xf>
    <xf numFmtId="0" fontId="2" fillId="34" borderId="89" xfId="0" applyNumberFormat="1" applyFont="1" applyFill="1" applyBorder="1" applyAlignment="1" applyProtection="1">
      <alignment horizontal="center" vertical="center" wrapText="1"/>
      <protection/>
    </xf>
    <xf numFmtId="0" fontId="2" fillId="34" borderId="114" xfId="0" applyNumberFormat="1" applyFont="1" applyFill="1" applyBorder="1" applyAlignment="1" applyProtection="1">
      <alignment horizontal="center" vertical="center" wrapText="1"/>
      <protection/>
    </xf>
    <xf numFmtId="0" fontId="2" fillId="34" borderId="49" xfId="0" applyNumberFormat="1" applyFont="1" applyFill="1" applyBorder="1" applyAlignment="1" applyProtection="1">
      <alignment horizontal="center" vertical="center" wrapText="1"/>
      <protection/>
    </xf>
    <xf numFmtId="4" fontId="2" fillId="33" borderId="110" xfId="0" applyNumberFormat="1" applyFont="1" applyFill="1" applyBorder="1" applyAlignment="1" applyProtection="1">
      <alignment horizontal="center" vertical="center" wrapText="1"/>
      <protection/>
    </xf>
    <xf numFmtId="4" fontId="2" fillId="33" borderId="111" xfId="0" applyNumberFormat="1" applyFont="1" applyFill="1" applyBorder="1" applyAlignment="1" applyProtection="1">
      <alignment horizontal="center" vertical="center" wrapText="1"/>
      <protection/>
    </xf>
    <xf numFmtId="4" fontId="2" fillId="33" borderId="35" xfId="0" applyNumberFormat="1" applyFont="1" applyFill="1" applyBorder="1" applyAlignment="1" applyProtection="1">
      <alignment horizontal="left" vertical="center" wrapText="1" indent="1"/>
      <protection locked="0"/>
    </xf>
    <xf numFmtId="4" fontId="2" fillId="33" borderId="54" xfId="0" applyNumberFormat="1" applyFont="1" applyFill="1" applyBorder="1" applyAlignment="1" applyProtection="1">
      <alignment horizontal="left" vertical="center" wrapText="1" indent="1"/>
      <protection locked="0"/>
    </xf>
    <xf numFmtId="4" fontId="2" fillId="33" borderId="66" xfId="0" applyNumberFormat="1" applyFont="1" applyFill="1" applyBorder="1" applyAlignment="1" applyProtection="1">
      <alignment horizontal="left" vertical="center" wrapText="1" indent="1"/>
      <protection locked="0"/>
    </xf>
    <xf numFmtId="0" fontId="2" fillId="0" borderId="65" xfId="0" applyFont="1" applyFill="1" applyBorder="1" applyAlignment="1" applyProtection="1">
      <alignment horizontal="left" vertical="center" wrapText="1" indent="1"/>
      <protection/>
    </xf>
    <xf numFmtId="4" fontId="2" fillId="33" borderId="115" xfId="0" applyNumberFormat="1" applyFont="1" applyFill="1" applyBorder="1" applyAlignment="1" applyProtection="1">
      <alignment horizontal="center" vertical="center" wrapText="1"/>
      <protection/>
    </xf>
    <xf numFmtId="4" fontId="2" fillId="33" borderId="116" xfId="0" applyNumberFormat="1" applyFont="1" applyFill="1" applyBorder="1" applyAlignment="1" applyProtection="1">
      <alignment horizontal="center" vertical="center" wrapText="1"/>
      <protection/>
    </xf>
    <xf numFmtId="4" fontId="114" fillId="0" borderId="114" xfId="0" applyNumberFormat="1" applyFont="1" applyFill="1" applyBorder="1" applyAlignment="1" applyProtection="1">
      <alignment horizontal="center" vertical="center" wrapText="1"/>
      <protection/>
    </xf>
    <xf numFmtId="4" fontId="114" fillId="0" borderId="49" xfId="0" applyNumberFormat="1" applyFont="1" applyFill="1" applyBorder="1" applyAlignment="1" applyProtection="1">
      <alignment horizontal="center" vertical="center" wrapText="1"/>
      <protection/>
    </xf>
    <xf numFmtId="4" fontId="2" fillId="0" borderId="11" xfId="0" applyNumberFormat="1" applyFont="1" applyFill="1" applyBorder="1" applyAlignment="1" applyProtection="1">
      <alignment horizontal="center" vertical="center" wrapText="1"/>
      <protection/>
    </xf>
    <xf numFmtId="4" fontId="2" fillId="0" borderId="29" xfId="0" applyNumberFormat="1" applyFont="1" applyFill="1" applyBorder="1" applyAlignment="1" applyProtection="1">
      <alignment horizontal="center" vertical="center" wrapText="1"/>
      <protection/>
    </xf>
    <xf numFmtId="4" fontId="2" fillId="0" borderId="112" xfId="0" applyNumberFormat="1" applyFont="1" applyFill="1" applyBorder="1" applyAlignment="1" applyProtection="1">
      <alignment horizontal="center" vertical="center" wrapText="1"/>
      <protection/>
    </xf>
    <xf numFmtId="4" fontId="2" fillId="0" borderId="113" xfId="0" applyNumberFormat="1" applyFont="1" applyFill="1" applyBorder="1" applyAlignment="1" applyProtection="1">
      <alignment horizontal="center" vertical="center" wrapText="1"/>
      <protection/>
    </xf>
    <xf numFmtId="2" fontId="2" fillId="0" borderId="117" xfId="0" applyNumberFormat="1" applyFont="1" applyFill="1" applyBorder="1" applyAlignment="1" applyProtection="1">
      <alignment horizontal="center" vertical="center" wrapText="1"/>
      <protection/>
    </xf>
    <xf numFmtId="2" fontId="2" fillId="0" borderId="118" xfId="0" applyNumberFormat="1" applyFont="1" applyFill="1" applyBorder="1" applyAlignment="1" applyProtection="1">
      <alignment horizontal="center" vertical="center" wrapText="1"/>
      <protection/>
    </xf>
    <xf numFmtId="4" fontId="3" fillId="0" borderId="106" xfId="0" applyNumberFormat="1" applyFont="1" applyFill="1" applyBorder="1" applyAlignment="1" applyProtection="1">
      <alignment horizontal="center" vertical="center" wrapText="1"/>
      <protection/>
    </xf>
    <xf numFmtId="4" fontId="3" fillId="0" borderId="51" xfId="0" applyNumberFormat="1" applyFont="1" applyFill="1" applyBorder="1" applyAlignment="1" applyProtection="1">
      <alignment horizontal="center" vertical="center" wrapText="1"/>
      <protection/>
    </xf>
    <xf numFmtId="4" fontId="2" fillId="34" borderId="119" xfId="0" applyNumberFormat="1" applyFont="1" applyFill="1" applyBorder="1" applyAlignment="1" applyProtection="1">
      <alignment horizontal="center" vertical="center" wrapText="1"/>
      <protection/>
    </xf>
    <xf numFmtId="4" fontId="2" fillId="34" borderId="120" xfId="0" applyNumberFormat="1" applyFont="1" applyFill="1" applyBorder="1" applyAlignment="1" applyProtection="1">
      <alignment horizontal="center" vertical="center" wrapText="1"/>
      <protection/>
    </xf>
    <xf numFmtId="0" fontId="3" fillId="0" borderId="121" xfId="0" applyFont="1" applyFill="1" applyBorder="1" applyAlignment="1" applyProtection="1">
      <alignment horizontal="center" vertical="center" wrapText="1"/>
      <protection/>
    </xf>
    <xf numFmtId="0" fontId="3" fillId="0" borderId="122" xfId="0" applyFont="1" applyFill="1" applyBorder="1" applyAlignment="1" applyProtection="1">
      <alignment horizontal="center" vertical="center" wrapText="1"/>
      <protection/>
    </xf>
    <xf numFmtId="0" fontId="2" fillId="33" borderId="110" xfId="0" applyFont="1" applyFill="1" applyBorder="1" applyAlignment="1" applyProtection="1">
      <alignment horizontal="center" vertical="center" wrapText="1"/>
      <protection/>
    </xf>
    <xf numFmtId="0" fontId="2" fillId="33" borderId="111" xfId="0" applyFont="1" applyFill="1" applyBorder="1" applyAlignment="1" applyProtection="1">
      <alignment horizontal="center" vertical="center" wrapText="1"/>
      <protection/>
    </xf>
    <xf numFmtId="4" fontId="2" fillId="0" borderId="117" xfId="0" applyNumberFormat="1" applyFont="1" applyFill="1" applyBorder="1" applyAlignment="1" applyProtection="1">
      <alignment horizontal="center" vertical="center" wrapText="1"/>
      <protection/>
    </xf>
    <xf numFmtId="4" fontId="2" fillId="0" borderId="118" xfId="0" applyNumberFormat="1" applyFont="1" applyFill="1" applyBorder="1" applyAlignment="1" applyProtection="1">
      <alignment horizontal="center" vertical="center" wrapText="1"/>
      <protection/>
    </xf>
    <xf numFmtId="0" fontId="116" fillId="0" borderId="45" xfId="0" applyFont="1" applyFill="1" applyBorder="1" applyAlignment="1" applyProtection="1">
      <alignment horizontal="left" vertical="center" wrapText="1"/>
      <protection/>
    </xf>
    <xf numFmtId="0" fontId="116" fillId="0" borderId="50" xfId="0" applyFont="1" applyFill="1" applyBorder="1" applyAlignment="1" applyProtection="1">
      <alignment horizontal="left" vertical="center" wrapText="1"/>
      <protection/>
    </xf>
    <xf numFmtId="0" fontId="116" fillId="0" borderId="51" xfId="0" applyFont="1" applyFill="1" applyBorder="1" applyAlignment="1" applyProtection="1">
      <alignment horizontal="left" vertical="center" wrapText="1"/>
      <protection/>
    </xf>
    <xf numFmtId="4" fontId="7" fillId="41" borderId="35" xfId="0" applyNumberFormat="1" applyFont="1" applyFill="1" applyBorder="1" applyAlignment="1" applyProtection="1">
      <alignment horizontal="left" vertical="center" wrapText="1" indent="1"/>
      <protection locked="0"/>
    </xf>
    <xf numFmtId="4" fontId="7" fillId="41" borderId="54" xfId="0" applyNumberFormat="1" applyFont="1" applyFill="1" applyBorder="1" applyAlignment="1" applyProtection="1">
      <alignment horizontal="left" vertical="center" wrapText="1" indent="1"/>
      <protection locked="0"/>
    </xf>
    <xf numFmtId="4" fontId="7" fillId="41" borderId="66" xfId="0" applyNumberFormat="1" applyFont="1" applyFill="1" applyBorder="1" applyAlignment="1" applyProtection="1">
      <alignment horizontal="left" vertical="center" wrapText="1" indent="1"/>
      <protection locked="0"/>
    </xf>
    <xf numFmtId="4" fontId="2" fillId="33" borderId="100" xfId="0" applyNumberFormat="1" applyFont="1" applyFill="1" applyBorder="1" applyAlignment="1" applyProtection="1">
      <alignment horizontal="center" vertical="center" wrapText="1"/>
      <protection locked="0"/>
    </xf>
    <xf numFmtId="4" fontId="2" fillId="33" borderId="101" xfId="0" applyNumberFormat="1" applyFont="1" applyFill="1" applyBorder="1" applyAlignment="1" applyProtection="1">
      <alignment horizontal="center" vertical="center" wrapText="1"/>
      <protection locked="0"/>
    </xf>
    <xf numFmtId="4" fontId="2" fillId="33" borderId="65" xfId="0" applyNumberFormat="1" applyFont="1" applyFill="1" applyBorder="1" applyAlignment="1" applyProtection="1">
      <alignment horizontal="center" vertical="center" wrapText="1"/>
      <protection locked="0"/>
    </xf>
    <xf numFmtId="4" fontId="2" fillId="33" borderId="100" xfId="0" applyNumberFormat="1" applyFont="1" applyFill="1" applyBorder="1" applyAlignment="1" applyProtection="1">
      <alignment horizontal="left" vertical="center" wrapText="1" indent="1"/>
      <protection locked="0"/>
    </xf>
    <xf numFmtId="4" fontId="2" fillId="33" borderId="101" xfId="0" applyNumberFormat="1" applyFont="1" applyFill="1" applyBorder="1" applyAlignment="1" applyProtection="1">
      <alignment horizontal="left" vertical="center" wrapText="1" indent="1"/>
      <protection locked="0"/>
    </xf>
    <xf numFmtId="4" fontId="2" fillId="33" borderId="65" xfId="0" applyNumberFormat="1" applyFont="1" applyFill="1" applyBorder="1" applyAlignment="1" applyProtection="1">
      <alignment horizontal="left" vertical="center" wrapText="1" indent="1"/>
      <protection locked="0"/>
    </xf>
    <xf numFmtId="0" fontId="144" fillId="0" borderId="84" xfId="0" applyFont="1" applyFill="1" applyBorder="1" applyAlignment="1">
      <alignment horizontal="center" vertical="center" wrapText="1"/>
    </xf>
    <xf numFmtId="0" fontId="144" fillId="0" borderId="85" xfId="0" applyFont="1" applyFill="1" applyBorder="1" applyAlignment="1">
      <alignment horizontal="center" vertical="center" wrapText="1"/>
    </xf>
    <xf numFmtId="0" fontId="144" fillId="38" borderId="84" xfId="0" applyFont="1" applyFill="1" applyBorder="1" applyAlignment="1">
      <alignment horizontal="center" vertical="center" wrapText="1"/>
    </xf>
    <xf numFmtId="0" fontId="144" fillId="38" borderId="85" xfId="0" applyFont="1" applyFill="1" applyBorder="1" applyAlignment="1">
      <alignment horizontal="center" vertical="center" wrapText="1"/>
    </xf>
    <xf numFmtId="0" fontId="2" fillId="0" borderId="123" xfId="0" applyNumberFormat="1" applyFont="1" applyFill="1" applyBorder="1" applyAlignment="1" applyProtection="1">
      <alignment horizontal="center" vertical="center" wrapText="1"/>
      <protection/>
    </xf>
    <xf numFmtId="0" fontId="2" fillId="0" borderId="89" xfId="0" applyNumberFormat="1"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center" wrapText="1"/>
      <protection/>
    </xf>
    <xf numFmtId="0" fontId="12" fillId="35" borderId="81" xfId="0" applyFont="1" applyFill="1" applyBorder="1" applyAlignment="1" applyProtection="1">
      <alignment horizontal="center" vertical="center" wrapText="1"/>
      <protection/>
    </xf>
    <xf numFmtId="0" fontId="2" fillId="0" borderId="100" xfId="0" applyFont="1" applyFill="1" applyBorder="1" applyAlignment="1" applyProtection="1">
      <alignment horizontal="left" vertical="center" wrapText="1" indent="3"/>
      <protection/>
    </xf>
    <xf numFmtId="0" fontId="2" fillId="0" borderId="101" xfId="0" applyFont="1" applyFill="1" applyBorder="1" applyAlignment="1" applyProtection="1">
      <alignment horizontal="left" vertical="center" wrapText="1" indent="3"/>
      <protection/>
    </xf>
    <xf numFmtId="0" fontId="2" fillId="0" borderId="65" xfId="0" applyFont="1" applyFill="1" applyBorder="1" applyAlignment="1" applyProtection="1">
      <alignment horizontal="left" vertical="center" wrapText="1" indent="3"/>
      <protection/>
    </xf>
    <xf numFmtId="0" fontId="2" fillId="0" borderId="100" xfId="0" applyFont="1" applyFill="1" applyBorder="1" applyAlignment="1" applyProtection="1">
      <alignment horizontal="center" vertical="center" wrapText="1"/>
      <protection/>
    </xf>
    <xf numFmtId="0" fontId="2" fillId="0" borderId="101"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4" fontId="2" fillId="33" borderId="123" xfId="0" applyNumberFormat="1" applyFont="1" applyFill="1" applyBorder="1" applyAlignment="1" applyProtection="1">
      <alignment horizontal="left" vertical="center" wrapText="1" indent="1"/>
      <protection locked="0"/>
    </xf>
    <xf numFmtId="0" fontId="2" fillId="0" borderId="112" xfId="0" applyFont="1" applyFill="1" applyBorder="1" applyAlignment="1" applyProtection="1">
      <alignment horizontal="left" vertical="center" wrapText="1" indent="1"/>
      <protection/>
    </xf>
    <xf numFmtId="0" fontId="2" fillId="0" borderId="124" xfId="0" applyFont="1" applyFill="1" applyBorder="1" applyAlignment="1" applyProtection="1">
      <alignment horizontal="left" vertical="center" wrapText="1" indent="1"/>
      <protection/>
    </xf>
    <xf numFmtId="0" fontId="2" fillId="0" borderId="70" xfId="0" applyFont="1" applyFill="1" applyBorder="1" applyAlignment="1" applyProtection="1">
      <alignment horizontal="left" vertical="center" wrapText="1" indent="1"/>
      <protection/>
    </xf>
    <xf numFmtId="0" fontId="127" fillId="35" borderId="12" xfId="0" applyFont="1" applyFill="1" applyBorder="1" applyAlignment="1" applyProtection="1">
      <alignment horizontal="center" vertical="center" wrapText="1"/>
      <protection/>
    </xf>
    <xf numFmtId="0" fontId="127" fillId="35" borderId="13" xfId="0" applyFont="1" applyFill="1" applyBorder="1" applyAlignment="1" applyProtection="1">
      <alignment horizontal="center" vertical="center" wrapText="1"/>
      <protection/>
    </xf>
    <xf numFmtId="0" fontId="127" fillId="35" borderId="14" xfId="0" applyFont="1" applyFill="1" applyBorder="1" applyAlignment="1" applyProtection="1">
      <alignment horizontal="center" vertical="center" wrapText="1"/>
      <protection/>
    </xf>
    <xf numFmtId="0" fontId="127" fillId="35" borderId="15" xfId="0" applyFont="1" applyFill="1" applyBorder="1" applyAlignment="1" applyProtection="1">
      <alignment horizontal="center" vertical="center" wrapText="1"/>
      <protection/>
    </xf>
    <xf numFmtId="0" fontId="127" fillId="35" borderId="0" xfId="0" applyFont="1" applyFill="1" applyBorder="1" applyAlignment="1" applyProtection="1">
      <alignment horizontal="center" vertical="center" wrapText="1"/>
      <protection/>
    </xf>
    <xf numFmtId="0" fontId="127" fillId="35" borderId="16" xfId="0" applyFont="1" applyFill="1" applyBorder="1" applyAlignment="1" applyProtection="1">
      <alignment horizontal="center" vertical="center" wrapText="1"/>
      <protection/>
    </xf>
    <xf numFmtId="0" fontId="127" fillId="35" borderId="26" xfId="0" applyFont="1" applyFill="1" applyBorder="1" applyAlignment="1" applyProtection="1">
      <alignment horizontal="center" vertical="center" wrapText="1"/>
      <protection/>
    </xf>
    <xf numFmtId="0" fontId="127" fillId="35" borderId="27" xfId="0" applyFont="1" applyFill="1" applyBorder="1" applyAlignment="1" applyProtection="1">
      <alignment horizontal="center" vertical="center" wrapText="1"/>
      <protection/>
    </xf>
    <xf numFmtId="0" fontId="127" fillId="35" borderId="28" xfId="0" applyFont="1" applyFill="1" applyBorder="1" applyAlignment="1" applyProtection="1">
      <alignment horizontal="center" vertical="center" wrapText="1"/>
      <protection/>
    </xf>
    <xf numFmtId="0" fontId="127" fillId="35" borderId="62" xfId="0" applyFont="1" applyFill="1" applyBorder="1" applyAlignment="1" applyProtection="1">
      <alignment horizontal="center" vertical="center" wrapText="1"/>
      <protection/>
    </xf>
    <xf numFmtId="0" fontId="127" fillId="35" borderId="61" xfId="0" applyFont="1" applyFill="1" applyBorder="1" applyAlignment="1" applyProtection="1">
      <alignment horizontal="center" vertical="center" wrapText="1"/>
      <protection/>
    </xf>
    <xf numFmtId="0" fontId="127" fillId="35" borderId="12" xfId="0" applyFont="1" applyFill="1" applyBorder="1" applyAlignment="1" applyProtection="1">
      <alignment horizontal="center" wrapText="1"/>
      <protection/>
    </xf>
    <xf numFmtId="0" fontId="127" fillId="35" borderId="116" xfId="0" applyFont="1" applyFill="1" applyBorder="1" applyAlignment="1" applyProtection="1">
      <alignment horizontal="center" wrapText="1"/>
      <protection/>
    </xf>
    <xf numFmtId="0" fontId="139" fillId="0" borderId="0" xfId="0" applyFont="1" applyFill="1" applyBorder="1" applyAlignment="1" applyProtection="1">
      <alignment horizontal="center" vertical="top" wrapText="1"/>
      <protection/>
    </xf>
    <xf numFmtId="0" fontId="127" fillId="35" borderId="95" xfId="0" applyFont="1" applyFill="1" applyBorder="1" applyAlignment="1" applyProtection="1">
      <alignment horizontal="center" vertical="center" wrapText="1"/>
      <protection/>
    </xf>
    <xf numFmtId="0" fontId="127" fillId="35" borderId="88" xfId="0" applyFont="1" applyFill="1" applyBorder="1" applyAlignment="1" applyProtection="1">
      <alignment horizontal="center" vertical="center" wrapText="1"/>
      <protection/>
    </xf>
    <xf numFmtId="0" fontId="12" fillId="35" borderId="88" xfId="0" applyFont="1" applyFill="1" applyBorder="1" applyAlignment="1" applyProtection="1">
      <alignment horizontal="center" vertical="center" wrapText="1"/>
      <protection/>
    </xf>
    <xf numFmtId="0" fontId="12" fillId="35" borderId="31" xfId="0" applyFont="1" applyFill="1" applyBorder="1" applyAlignment="1" applyProtection="1">
      <alignment horizontal="center" vertical="center" wrapText="1"/>
      <protection/>
    </xf>
    <xf numFmtId="0" fontId="153" fillId="35" borderId="64" xfId="0" applyFont="1" applyFill="1" applyBorder="1" applyAlignment="1" applyProtection="1">
      <alignment horizontal="center" vertical="center" wrapText="1"/>
      <protection/>
    </xf>
    <xf numFmtId="0" fontId="0" fillId="0" borderId="63" xfId="0" applyBorder="1" applyAlignment="1">
      <alignment/>
    </xf>
    <xf numFmtId="0" fontId="0" fillId="0" borderId="30" xfId="0" applyBorder="1" applyAlignment="1">
      <alignment/>
    </xf>
    <xf numFmtId="0" fontId="26" fillId="35" borderId="63" xfId="0" applyFont="1" applyFill="1" applyBorder="1" applyAlignment="1" applyProtection="1">
      <alignment horizontal="center" vertical="center" wrapText="1"/>
      <protection/>
    </xf>
    <xf numFmtId="0" fontId="26" fillId="35" borderId="30" xfId="0" applyFont="1" applyFill="1" applyBorder="1" applyAlignment="1" applyProtection="1">
      <alignment horizontal="center" vertical="center" wrapText="1"/>
      <protection/>
    </xf>
    <xf numFmtId="0" fontId="127" fillId="35" borderId="64" xfId="0" applyFont="1" applyFill="1" applyBorder="1" applyAlignment="1" applyProtection="1">
      <alignment horizontal="center" vertical="center" wrapText="1"/>
      <protection/>
    </xf>
    <xf numFmtId="0" fontId="127" fillId="35" borderId="63" xfId="0" applyFont="1" applyFill="1" applyBorder="1" applyAlignment="1" applyProtection="1">
      <alignment horizontal="center" vertical="center" wrapText="1"/>
      <protection/>
    </xf>
    <xf numFmtId="0" fontId="153" fillId="35" borderId="63" xfId="0" applyFont="1" applyFill="1" applyBorder="1" applyAlignment="1" applyProtection="1">
      <alignment horizontal="center" vertical="center" wrapText="1"/>
      <protection/>
    </xf>
    <xf numFmtId="0" fontId="153" fillId="35" borderId="30" xfId="0" applyFont="1" applyFill="1" applyBorder="1" applyAlignment="1" applyProtection="1">
      <alignment horizontal="center" vertical="center" wrapText="1"/>
      <protection/>
    </xf>
    <xf numFmtId="0" fontId="153" fillId="35" borderId="80" xfId="0" applyFont="1" applyFill="1" applyBorder="1" applyAlignment="1" applyProtection="1">
      <alignment horizontal="center" vertical="center" wrapText="1"/>
      <protection/>
    </xf>
    <xf numFmtId="0" fontId="153" fillId="35" borderId="87" xfId="0" applyFont="1" applyFill="1" applyBorder="1" applyAlignment="1" applyProtection="1">
      <alignment horizontal="center" vertical="center" wrapText="1"/>
      <protection/>
    </xf>
    <xf numFmtId="0" fontId="124" fillId="35" borderId="12" xfId="0" applyFont="1" applyFill="1" applyBorder="1" applyAlignment="1" applyProtection="1">
      <alignment horizontal="center" vertical="center" wrapText="1"/>
      <protection/>
    </xf>
    <xf numFmtId="0" fontId="124" fillId="35" borderId="116" xfId="0" applyFont="1" applyFill="1" applyBorder="1" applyAlignment="1" applyProtection="1">
      <alignment horizontal="center" vertical="center" wrapText="1"/>
      <protection/>
    </xf>
    <xf numFmtId="0" fontId="124" fillId="35" borderId="15" xfId="0" applyFont="1" applyFill="1" applyBorder="1" applyAlignment="1" applyProtection="1">
      <alignment horizontal="center" vertical="center" wrapText="1"/>
      <protection/>
    </xf>
    <xf numFmtId="0" fontId="124" fillId="35" borderId="81" xfId="0" applyFont="1" applyFill="1" applyBorder="1" applyAlignment="1" applyProtection="1">
      <alignment horizontal="center" vertical="center" wrapText="1"/>
      <protection/>
    </xf>
    <xf numFmtId="0" fontId="124" fillId="35" borderId="26" xfId="0" applyFont="1" applyFill="1" applyBorder="1" applyAlignment="1" applyProtection="1">
      <alignment horizontal="center" vertical="center" wrapText="1"/>
      <protection/>
    </xf>
    <xf numFmtId="0" fontId="124" fillId="35" borderId="58" xfId="0"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top" wrapText="1"/>
      <protection/>
    </xf>
    <xf numFmtId="0" fontId="12" fillId="35" borderId="0" xfId="0" applyFont="1" applyFill="1" applyBorder="1" applyAlignment="1" applyProtection="1">
      <alignment horizontal="center" vertical="top" wrapText="1"/>
      <protection/>
    </xf>
    <xf numFmtId="0" fontId="12" fillId="35" borderId="16" xfId="0" applyFont="1" applyFill="1" applyBorder="1" applyAlignment="1" applyProtection="1">
      <alignment horizontal="center" vertical="top" wrapText="1"/>
      <protection/>
    </xf>
    <xf numFmtId="0" fontId="12" fillId="35" borderId="26" xfId="0" applyFont="1" applyFill="1" applyBorder="1" applyAlignment="1" applyProtection="1">
      <alignment horizontal="center" vertical="top" wrapText="1"/>
      <protection/>
    </xf>
    <xf numFmtId="0" fontId="12" fillId="35" borderId="27" xfId="0" applyFont="1" applyFill="1" applyBorder="1" applyAlignment="1" applyProtection="1">
      <alignment horizontal="center" vertical="top" wrapText="1"/>
      <protection/>
    </xf>
    <xf numFmtId="0" fontId="12" fillId="35" borderId="28" xfId="0" applyFont="1" applyFill="1" applyBorder="1" applyAlignment="1" applyProtection="1">
      <alignment horizontal="center" vertical="top" wrapText="1"/>
      <protection/>
    </xf>
    <xf numFmtId="0" fontId="127" fillId="35" borderId="60" xfId="0" applyFont="1" applyFill="1" applyBorder="1" applyAlignment="1" applyProtection="1">
      <alignment horizontal="center" vertical="center" wrapText="1"/>
      <protection/>
    </xf>
    <xf numFmtId="0" fontId="2" fillId="0" borderId="100" xfId="0" applyFont="1" applyFill="1" applyBorder="1" applyAlignment="1" applyProtection="1">
      <alignment horizontal="left" vertical="top" wrapText="1" indent="1"/>
      <protection/>
    </xf>
    <xf numFmtId="0" fontId="0" fillId="0" borderId="101" xfId="0" applyBorder="1" applyAlignment="1">
      <alignment/>
    </xf>
    <xf numFmtId="0" fontId="0" fillId="0" borderId="102" xfId="0" applyBorder="1" applyAlignment="1">
      <alignment/>
    </xf>
    <xf numFmtId="0" fontId="2" fillId="0" borderId="101" xfId="0" applyFont="1" applyFill="1" applyBorder="1" applyAlignment="1" applyProtection="1">
      <alignment horizontal="left" vertical="top" wrapText="1" indent="1"/>
      <protection/>
    </xf>
    <xf numFmtId="0" fontId="2" fillId="0" borderId="102" xfId="0" applyFont="1" applyFill="1" applyBorder="1" applyAlignment="1" applyProtection="1">
      <alignment horizontal="left" vertical="top" wrapText="1" indent="1"/>
      <protection/>
    </xf>
    <xf numFmtId="0" fontId="18" fillId="0" borderId="0" xfId="0" applyFont="1" applyFill="1" applyBorder="1" applyAlignment="1" applyProtection="1">
      <alignment horizontal="left" vertical="center" wrapText="1"/>
      <protection/>
    </xf>
    <xf numFmtId="0" fontId="116" fillId="0" borderId="0" xfId="0" applyFont="1" applyFill="1" applyBorder="1" applyAlignment="1" applyProtection="1">
      <alignment horizontal="left" vertical="center" wrapText="1"/>
      <protection/>
    </xf>
    <xf numFmtId="0" fontId="120" fillId="35" borderId="108" xfId="0" applyFont="1" applyFill="1" applyBorder="1" applyAlignment="1" applyProtection="1">
      <alignment horizontal="center" vertical="center"/>
      <protection/>
    </xf>
    <xf numFmtId="0" fontId="120" fillId="35" borderId="109" xfId="0" applyFont="1" applyFill="1" applyBorder="1" applyAlignment="1" applyProtection="1">
      <alignment horizontal="center" vertical="center"/>
      <protection/>
    </xf>
    <xf numFmtId="0" fontId="120" fillId="35" borderId="59" xfId="0" applyFont="1" applyFill="1" applyBorder="1" applyAlignment="1" applyProtection="1">
      <alignment horizontal="center" vertical="center"/>
      <protection/>
    </xf>
    <xf numFmtId="0" fontId="7" fillId="33" borderId="35" xfId="0" applyNumberFormat="1" applyFont="1" applyFill="1" applyBorder="1" applyAlignment="1" applyProtection="1">
      <alignment horizontal="left" vertical="center" wrapText="1" indent="1"/>
      <protection locked="0"/>
    </xf>
    <xf numFmtId="0" fontId="7" fillId="33" borderId="54" xfId="0" applyNumberFormat="1" applyFont="1" applyFill="1" applyBorder="1" applyAlignment="1" applyProtection="1">
      <alignment horizontal="left" vertical="center" wrapText="1" indent="1"/>
      <protection locked="0"/>
    </xf>
    <xf numFmtId="0" fontId="7" fillId="33" borderId="66" xfId="0" applyNumberFormat="1" applyFont="1" applyFill="1" applyBorder="1" applyAlignment="1" applyProtection="1">
      <alignment horizontal="left" vertical="center" wrapText="1" indent="1"/>
      <protection locked="0"/>
    </xf>
    <xf numFmtId="0" fontId="2" fillId="0" borderId="54" xfId="0" applyFont="1" applyFill="1" applyBorder="1" applyAlignment="1" applyProtection="1">
      <alignment horizontal="center" vertical="center" wrapText="1"/>
      <protection/>
    </xf>
    <xf numFmtId="0" fontId="2" fillId="0" borderId="89" xfId="0" applyFont="1" applyFill="1" applyBorder="1" applyAlignment="1" applyProtection="1">
      <alignment horizontal="center" vertical="center" wrapText="1"/>
      <protection/>
    </xf>
    <xf numFmtId="0" fontId="2" fillId="0" borderId="125"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left" vertical="center" wrapText="1" indent="1"/>
      <protection/>
    </xf>
    <xf numFmtId="0" fontId="2" fillId="0" borderId="126" xfId="0" applyFont="1" applyFill="1" applyBorder="1" applyAlignment="1" applyProtection="1">
      <alignment horizontal="left" vertical="center" wrapText="1" indent="1"/>
      <protection/>
    </xf>
    <xf numFmtId="0" fontId="2" fillId="0" borderId="121" xfId="0" applyFont="1" applyFill="1" applyBorder="1" applyAlignment="1" applyProtection="1">
      <alignment horizontal="left" vertical="center" wrapText="1" indent="1"/>
      <protection/>
    </xf>
    <xf numFmtId="0" fontId="2" fillId="0" borderId="127" xfId="0" applyFont="1" applyFill="1" applyBorder="1" applyAlignment="1" applyProtection="1">
      <alignment horizontal="left" vertical="center" wrapText="1" indent="1"/>
      <protection/>
    </xf>
    <xf numFmtId="0" fontId="2" fillId="0" borderId="75" xfId="0" applyFont="1" applyFill="1" applyBorder="1" applyAlignment="1" applyProtection="1">
      <alignment horizontal="left" vertical="center" wrapText="1" indent="1"/>
      <protection/>
    </xf>
    <xf numFmtId="0" fontId="154" fillId="0" borderId="0" xfId="0" applyFont="1" applyFill="1" applyBorder="1" applyAlignment="1" applyProtection="1">
      <alignment horizontal="left" vertical="top" wrapText="1"/>
      <protection/>
    </xf>
    <xf numFmtId="0" fontId="2" fillId="0" borderId="125" xfId="0" applyFont="1" applyFill="1" applyBorder="1" applyAlignment="1" applyProtection="1">
      <alignment horizontal="left" vertical="center" wrapText="1" indent="2"/>
      <protection/>
    </xf>
    <xf numFmtId="0" fontId="2" fillId="0" borderId="0" xfId="0" applyFont="1" applyFill="1" applyBorder="1" applyAlignment="1" applyProtection="1">
      <alignment horizontal="left" vertical="center" wrapText="1" indent="2"/>
      <protection/>
    </xf>
    <xf numFmtId="0" fontId="2" fillId="0" borderId="0" xfId="0" applyFont="1" applyFill="1" applyBorder="1" applyAlignment="1" applyProtection="1" quotePrefix="1">
      <alignment horizontal="left" vertical="center" wrapText="1" indent="2"/>
      <protection/>
    </xf>
    <xf numFmtId="0" fontId="2" fillId="0" borderId="126" xfId="0" applyFont="1" applyFill="1" applyBorder="1" applyAlignment="1" applyProtection="1" quotePrefix="1">
      <alignment horizontal="left" vertical="center" wrapText="1" indent="2"/>
      <protection/>
    </xf>
    <xf numFmtId="4" fontId="7" fillId="0" borderId="12" xfId="0" applyNumberFormat="1" applyFont="1" applyFill="1" applyBorder="1" applyAlignment="1" applyProtection="1">
      <alignment horizontal="left" vertical="top" wrapText="1" indent="1"/>
      <protection locked="0"/>
    </xf>
    <xf numFmtId="4" fontId="7" fillId="0" borderId="13" xfId="0" applyNumberFormat="1" applyFont="1" applyFill="1" applyBorder="1" applyAlignment="1" applyProtection="1">
      <alignment horizontal="left" vertical="top" wrapText="1" indent="1"/>
      <protection locked="0"/>
    </xf>
    <xf numFmtId="4" fontId="7" fillId="0" borderId="14" xfId="0" applyNumberFormat="1" applyFont="1" applyFill="1" applyBorder="1" applyAlignment="1" applyProtection="1">
      <alignment horizontal="left" vertical="top" wrapText="1" indent="1"/>
      <protection locked="0"/>
    </xf>
    <xf numFmtId="4" fontId="7" fillId="0" borderId="15" xfId="0" applyNumberFormat="1" applyFont="1" applyFill="1" applyBorder="1" applyAlignment="1" applyProtection="1">
      <alignment horizontal="left" vertical="top" wrapText="1" indent="1"/>
      <protection locked="0"/>
    </xf>
    <xf numFmtId="4" fontId="7" fillId="0" borderId="0" xfId="0" applyNumberFormat="1" applyFont="1" applyFill="1" applyBorder="1" applyAlignment="1" applyProtection="1">
      <alignment horizontal="left" vertical="top" wrapText="1" indent="1"/>
      <protection locked="0"/>
    </xf>
    <xf numFmtId="4" fontId="7" fillId="0" borderId="16" xfId="0" applyNumberFormat="1" applyFont="1" applyFill="1" applyBorder="1" applyAlignment="1" applyProtection="1">
      <alignment horizontal="left" vertical="top" wrapText="1" indent="1"/>
      <protection locked="0"/>
    </xf>
    <xf numFmtId="4" fontId="7" fillId="0" borderId="26" xfId="0" applyNumberFormat="1" applyFont="1" applyFill="1" applyBorder="1" applyAlignment="1" applyProtection="1">
      <alignment horizontal="left" vertical="top" wrapText="1" indent="1"/>
      <protection locked="0"/>
    </xf>
    <xf numFmtId="4" fontId="7" fillId="0" borderId="27" xfId="0" applyNumberFormat="1" applyFont="1" applyFill="1" applyBorder="1" applyAlignment="1" applyProtection="1">
      <alignment horizontal="left" vertical="top" wrapText="1" indent="1"/>
      <protection locked="0"/>
    </xf>
    <xf numFmtId="4" fontId="7" fillId="0" borderId="28" xfId="0" applyNumberFormat="1" applyFont="1" applyFill="1" applyBorder="1" applyAlignment="1" applyProtection="1">
      <alignment horizontal="left" vertical="top" wrapText="1" indent="1"/>
      <protection locked="0"/>
    </xf>
    <xf numFmtId="0" fontId="2" fillId="0" borderId="121" xfId="0" applyFont="1" applyFill="1" applyBorder="1" applyAlignment="1" applyProtection="1">
      <alignment horizontal="left" vertical="center" wrapText="1" indent="2"/>
      <protection/>
    </xf>
    <xf numFmtId="0" fontId="2" fillId="0" borderId="127" xfId="0" applyFont="1" applyFill="1" applyBorder="1" applyAlignment="1" applyProtection="1">
      <alignment horizontal="left" vertical="center" wrapText="1" indent="2"/>
      <protection/>
    </xf>
    <xf numFmtId="0" fontId="2" fillId="0" borderId="127" xfId="0" applyFont="1" applyFill="1" applyBorder="1" applyAlignment="1" applyProtection="1" quotePrefix="1">
      <alignment horizontal="left" vertical="center" wrapText="1" indent="2"/>
      <protection/>
    </xf>
    <xf numFmtId="0" fontId="2" fillId="0" borderId="75" xfId="0" applyFont="1" applyFill="1" applyBorder="1" applyAlignment="1" applyProtection="1" quotePrefix="1">
      <alignment horizontal="left" vertical="center" wrapText="1" indent="2"/>
      <protection/>
    </xf>
    <xf numFmtId="0" fontId="2" fillId="0" borderId="72" xfId="0" applyFont="1" applyFill="1" applyBorder="1" applyAlignment="1" applyProtection="1">
      <alignment horizontal="left" vertical="top" wrapText="1" indent="1"/>
      <protection/>
    </xf>
    <xf numFmtId="0" fontId="0" fillId="0" borderId="128" xfId="0" applyBorder="1" applyAlignment="1">
      <alignment/>
    </xf>
    <xf numFmtId="0" fontId="0" fillId="0" borderId="129" xfId="0" applyBorder="1" applyAlignment="1">
      <alignment/>
    </xf>
    <xf numFmtId="0" fontId="120" fillId="35" borderId="130" xfId="0" applyFont="1" applyFill="1" applyBorder="1" applyAlignment="1" applyProtection="1">
      <alignment horizontal="center" vertical="center" wrapText="1"/>
      <protection/>
    </xf>
    <xf numFmtId="0" fontId="120" fillId="35" borderId="53" xfId="0" applyFont="1" applyFill="1" applyBorder="1" applyAlignment="1" applyProtection="1">
      <alignment horizontal="center" vertical="center" wrapText="1"/>
      <protection/>
    </xf>
    <xf numFmtId="0" fontId="120" fillId="35" borderId="131"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left" vertical="center" wrapText="1"/>
      <protection/>
    </xf>
    <xf numFmtId="0" fontId="114" fillId="0" borderId="0" xfId="0" applyFont="1" applyBorder="1" applyAlignment="1" applyProtection="1">
      <alignment horizontal="center" wrapText="1"/>
      <protection/>
    </xf>
    <xf numFmtId="0" fontId="122" fillId="0" borderId="0" xfId="0" applyFont="1" applyBorder="1" applyAlignment="1" applyProtection="1">
      <alignment horizontal="center" vertical="top"/>
      <protection/>
    </xf>
    <xf numFmtId="0" fontId="155" fillId="34" borderId="45" xfId="0" applyFont="1" applyFill="1" applyBorder="1" applyAlignment="1" applyProtection="1">
      <alignment horizontal="left" vertical="center" indent="1"/>
      <protection/>
    </xf>
    <xf numFmtId="0" fontId="155" fillId="34" borderId="50" xfId="0" applyFont="1" applyFill="1" applyBorder="1" applyAlignment="1" applyProtection="1">
      <alignment horizontal="left" vertical="center" indent="1"/>
      <protection/>
    </xf>
    <xf numFmtId="0" fontId="155" fillId="34" borderId="51" xfId="0" applyFont="1" applyFill="1" applyBorder="1" applyAlignment="1" applyProtection="1">
      <alignment horizontal="left" vertical="center" indent="1"/>
      <protection/>
    </xf>
    <xf numFmtId="0" fontId="127" fillId="0" borderId="108" xfId="0" applyFont="1" applyFill="1" applyBorder="1" applyAlignment="1" applyProtection="1">
      <alignment horizontal="left" vertical="center" indent="1"/>
      <protection/>
    </xf>
    <xf numFmtId="0" fontId="127" fillId="0" borderId="109" xfId="0" applyFont="1" applyFill="1" applyBorder="1" applyAlignment="1" applyProtection="1">
      <alignment horizontal="left" vertical="center" indent="1"/>
      <protection/>
    </xf>
    <xf numFmtId="0" fontId="127" fillId="0" borderId="59" xfId="0" applyFont="1" applyFill="1" applyBorder="1" applyAlignment="1" applyProtection="1">
      <alignment horizontal="left" vertical="center" indent="1"/>
      <protection/>
    </xf>
    <xf numFmtId="0" fontId="127" fillId="35" borderId="132" xfId="0" applyFont="1" applyFill="1" applyBorder="1" applyAlignment="1" applyProtection="1">
      <alignment horizontal="left" vertical="center" indent="1"/>
      <protection/>
    </xf>
    <xf numFmtId="0" fontId="127" fillId="35" borderId="54" xfId="0" applyFont="1" applyFill="1" applyBorder="1" applyAlignment="1" applyProtection="1">
      <alignment horizontal="left" vertical="center" indent="1"/>
      <protection/>
    </xf>
    <xf numFmtId="0" fontId="127" fillId="35" borderId="89" xfId="0" applyFont="1" applyFill="1" applyBorder="1" applyAlignment="1" applyProtection="1">
      <alignment horizontal="left" vertical="center" indent="1"/>
      <protection/>
    </xf>
    <xf numFmtId="0" fontId="11" fillId="0" borderId="0" xfId="0" applyNumberFormat="1" applyFont="1" applyFill="1" applyBorder="1" applyAlignment="1" applyProtection="1">
      <alignment horizontal="center" wrapText="1"/>
      <protection/>
    </xf>
    <xf numFmtId="0" fontId="11" fillId="0" borderId="25" xfId="0" applyNumberFormat="1" applyFont="1" applyFill="1" applyBorder="1" applyAlignment="1" applyProtection="1">
      <alignment horizontal="center" wrapText="1"/>
      <protection/>
    </xf>
    <xf numFmtId="0" fontId="114" fillId="0" borderId="0" xfId="0" applyFont="1" applyAlignment="1" applyProtection="1">
      <alignment horizontal="center"/>
      <protection/>
    </xf>
    <xf numFmtId="0" fontId="127" fillId="34" borderId="64" xfId="0" applyFont="1" applyFill="1" applyBorder="1" applyAlignment="1" applyProtection="1">
      <alignment horizontal="center" vertical="center"/>
      <protection/>
    </xf>
    <xf numFmtId="0" fontId="127" fillId="34" borderId="32" xfId="0" applyFont="1" applyFill="1" applyBorder="1" applyAlignment="1" applyProtection="1">
      <alignment horizontal="center" vertical="center"/>
      <protection/>
    </xf>
    <xf numFmtId="0" fontId="127" fillId="34" borderId="130" xfId="0" applyFont="1" applyFill="1" applyBorder="1" applyAlignment="1" applyProtection="1">
      <alignment horizontal="center" vertical="center" wrapText="1"/>
      <protection/>
    </xf>
    <xf numFmtId="0" fontId="127" fillId="34" borderId="53" xfId="0" applyFont="1" applyFill="1" applyBorder="1" applyAlignment="1" applyProtection="1">
      <alignment horizontal="center" vertical="center" wrapText="1"/>
      <protection/>
    </xf>
    <xf numFmtId="0" fontId="127" fillId="34" borderId="131" xfId="0" applyFont="1" applyFill="1" applyBorder="1" applyAlignment="1" applyProtection="1">
      <alignment horizontal="center" vertical="center" wrapText="1"/>
      <protection/>
    </xf>
    <xf numFmtId="0" fontId="127" fillId="34" borderId="80" xfId="0" applyFont="1" applyFill="1" applyBorder="1" applyAlignment="1" applyProtection="1">
      <alignment horizontal="center" vertical="center" wrapText="1"/>
      <protection/>
    </xf>
    <xf numFmtId="0" fontId="127" fillId="34" borderId="0" xfId="0" applyFont="1" applyFill="1" applyBorder="1" applyAlignment="1" applyProtection="1">
      <alignment horizontal="center" vertical="center" wrapText="1"/>
      <protection/>
    </xf>
    <xf numFmtId="0" fontId="127" fillId="34" borderId="81" xfId="0" applyFont="1" applyFill="1" applyBorder="1" applyAlignment="1" applyProtection="1">
      <alignment horizontal="center" vertical="center" wrapText="1"/>
      <protection/>
    </xf>
    <xf numFmtId="0" fontId="127" fillId="34" borderId="133" xfId="0" applyFont="1" applyFill="1" applyBorder="1" applyAlignment="1" applyProtection="1">
      <alignment horizontal="center" vertical="center" wrapText="1"/>
      <protection/>
    </xf>
    <xf numFmtId="0" fontId="127" fillId="34" borderId="134" xfId="0" applyFont="1" applyFill="1" applyBorder="1" applyAlignment="1" applyProtection="1">
      <alignment horizontal="center" vertical="center" wrapText="1"/>
      <protection/>
    </xf>
    <xf numFmtId="0" fontId="127" fillId="34" borderId="135" xfId="0" applyFont="1" applyFill="1" applyBorder="1" applyAlignment="1" applyProtection="1">
      <alignment horizontal="center" vertical="center" wrapText="1"/>
      <protection/>
    </xf>
    <xf numFmtId="0" fontId="127" fillId="0" borderId="0" xfId="0" applyFont="1" applyBorder="1" applyAlignment="1" applyProtection="1">
      <alignment horizontal="left" wrapText="1"/>
      <protection/>
    </xf>
    <xf numFmtId="0" fontId="127" fillId="35" borderId="44" xfId="0" applyFont="1" applyFill="1" applyBorder="1" applyAlignment="1" applyProtection="1">
      <alignment horizontal="left" vertical="center" indent="1"/>
      <protection/>
    </xf>
    <xf numFmtId="0" fontId="127" fillId="35" borderId="48" xfId="0" applyFont="1" applyFill="1" applyBorder="1" applyAlignment="1" applyProtection="1">
      <alignment horizontal="left" vertical="center" indent="1"/>
      <protection/>
    </xf>
    <xf numFmtId="0" fontId="127" fillId="35" borderId="49" xfId="0" applyFont="1" applyFill="1" applyBorder="1" applyAlignment="1" applyProtection="1">
      <alignment horizontal="left" vertical="center" indent="1"/>
      <protection/>
    </xf>
    <xf numFmtId="0" fontId="127" fillId="0" borderId="132" xfId="0" applyFont="1" applyBorder="1" applyAlignment="1" applyProtection="1">
      <alignment horizontal="left" vertical="center" wrapText="1" indent="1"/>
      <protection/>
    </xf>
    <xf numFmtId="0" fontId="127" fillId="0" borderId="54" xfId="0" applyFont="1" applyBorder="1" applyAlignment="1" applyProtection="1">
      <alignment horizontal="left" vertical="center" wrapText="1" indent="1"/>
      <protection/>
    </xf>
    <xf numFmtId="0" fontId="127" fillId="0" borderId="89" xfId="0" applyFont="1" applyBorder="1" applyAlignment="1" applyProtection="1">
      <alignment horizontal="left" vertical="center" wrapText="1" indent="1"/>
      <protection/>
    </xf>
    <xf numFmtId="0" fontId="127" fillId="0" borderId="108" xfId="0" applyFont="1" applyBorder="1" applyAlignment="1" applyProtection="1">
      <alignment horizontal="left" vertical="center" indent="1"/>
      <protection/>
    </xf>
    <xf numFmtId="0" fontId="127" fillId="0" borderId="109" xfId="0" applyFont="1" applyBorder="1" applyAlignment="1" applyProtection="1">
      <alignment horizontal="left" vertical="center" indent="1"/>
      <protection/>
    </xf>
    <xf numFmtId="0" fontId="127" fillId="0" borderId="59" xfId="0" applyFont="1" applyBorder="1" applyAlignment="1" applyProtection="1">
      <alignment horizontal="left" vertical="center" indent="1"/>
      <protection/>
    </xf>
    <xf numFmtId="4" fontId="130" fillId="0" borderId="64" xfId="0" applyNumberFormat="1" applyFont="1" applyFill="1" applyBorder="1" applyAlignment="1" applyProtection="1">
      <alignment horizontal="center" vertical="center"/>
      <protection/>
    </xf>
    <xf numFmtId="4" fontId="130" fillId="0" borderId="30" xfId="0" applyNumberFormat="1" applyFont="1" applyFill="1" applyBorder="1" applyAlignment="1" applyProtection="1">
      <alignment horizontal="center" vertical="center"/>
      <protection/>
    </xf>
    <xf numFmtId="0" fontId="127" fillId="0" borderId="136" xfId="0" applyFont="1" applyBorder="1" applyAlignment="1" applyProtection="1">
      <alignment horizontal="left" vertical="center" indent="1"/>
      <protection/>
    </xf>
    <xf numFmtId="0" fontId="127" fillId="0" borderId="13" xfId="0" applyFont="1" applyBorder="1" applyAlignment="1" applyProtection="1">
      <alignment horizontal="left" vertical="center" indent="1"/>
      <protection/>
    </xf>
    <xf numFmtId="0" fontId="127" fillId="0" borderId="116" xfId="0" applyFont="1" applyBorder="1" applyAlignment="1" applyProtection="1">
      <alignment horizontal="left" vertical="center" indent="1"/>
      <protection/>
    </xf>
    <xf numFmtId="0" fontId="127" fillId="0" borderId="87" xfId="0" applyFont="1" applyBorder="1" applyAlignment="1" applyProtection="1">
      <alignment horizontal="left" vertical="center" indent="1"/>
      <protection/>
    </xf>
    <xf numFmtId="0" fontId="127" fillId="0" borderId="27" xfId="0" applyFont="1" applyBorder="1" applyAlignment="1" applyProtection="1">
      <alignment horizontal="left" vertical="center" indent="1"/>
      <protection/>
    </xf>
    <xf numFmtId="0" fontId="127" fillId="0" borderId="58" xfId="0" applyFont="1" applyBorder="1" applyAlignment="1" applyProtection="1">
      <alignment horizontal="left" vertical="center" indent="1"/>
      <protection/>
    </xf>
    <xf numFmtId="0" fontId="120" fillId="0" borderId="0" xfId="0" applyFont="1" applyBorder="1" applyAlignment="1" applyProtection="1">
      <alignment vertical="top"/>
      <protection/>
    </xf>
    <xf numFmtId="4" fontId="130" fillId="0" borderId="66" xfId="0" applyNumberFormat="1" applyFont="1" applyFill="1" applyBorder="1" applyAlignment="1" applyProtection="1">
      <alignment horizontal="right" vertical="center" indent="1"/>
      <protection/>
    </xf>
    <xf numFmtId="2" fontId="114" fillId="0" borderId="0" xfId="0" applyNumberFormat="1" applyFont="1" applyAlignment="1" applyProtection="1">
      <alignment horizontal="center"/>
      <protection/>
    </xf>
    <xf numFmtId="4" fontId="130" fillId="0" borderId="11" xfId="0" applyNumberFormat="1" applyFont="1" applyFill="1" applyBorder="1" applyAlignment="1" applyProtection="1">
      <alignment horizontal="right" vertical="center" indent="1"/>
      <protection/>
    </xf>
    <xf numFmtId="0" fontId="127" fillId="0" borderId="130" xfId="0" applyFont="1" applyBorder="1" applyAlignment="1" applyProtection="1">
      <alignment horizontal="left" vertical="center" wrapText="1" indent="1"/>
      <protection/>
    </xf>
    <xf numFmtId="0" fontId="127" fillId="0" borderId="53" xfId="0" applyFont="1" applyBorder="1" applyAlignment="1" applyProtection="1">
      <alignment horizontal="left" vertical="center" wrapText="1" indent="1"/>
      <protection/>
    </xf>
    <xf numFmtId="0" fontId="127" fillId="0" borderId="131" xfId="0" applyFont="1" applyBorder="1" applyAlignment="1" applyProtection="1">
      <alignment horizontal="left" vertical="center" wrapText="1" indent="1"/>
      <protection/>
    </xf>
    <xf numFmtId="0" fontId="127" fillId="0" borderId="87" xfId="0" applyFont="1" applyBorder="1" applyAlignment="1" applyProtection="1">
      <alignment horizontal="left" vertical="center" wrapText="1" indent="1"/>
      <protection/>
    </xf>
    <xf numFmtId="0" fontId="127" fillId="0" borderId="27" xfId="0" applyFont="1" applyBorder="1" applyAlignment="1" applyProtection="1">
      <alignment horizontal="left" vertical="center" wrapText="1" indent="1"/>
      <protection/>
    </xf>
    <xf numFmtId="0" fontId="127" fillId="0" borderId="58" xfId="0" applyFont="1" applyBorder="1" applyAlignment="1" applyProtection="1">
      <alignment horizontal="left" vertical="center" wrapText="1" indent="1"/>
      <protection/>
    </xf>
    <xf numFmtId="0" fontId="127" fillId="34" borderId="64" xfId="0" applyFont="1" applyFill="1" applyBorder="1" applyAlignment="1" applyProtection="1">
      <alignment horizontal="center" vertical="center" wrapText="1"/>
      <protection/>
    </xf>
    <xf numFmtId="0" fontId="127" fillId="34" borderId="32" xfId="0" applyFont="1" applyFill="1" applyBorder="1" applyAlignment="1" applyProtection="1">
      <alignment horizontal="center" vertical="center" wrapText="1"/>
      <protection/>
    </xf>
    <xf numFmtId="0" fontId="127" fillId="0" borderId="136" xfId="0" applyFont="1" applyBorder="1" applyAlignment="1" applyProtection="1">
      <alignment horizontal="left" vertical="center" wrapText="1" indent="1"/>
      <protection/>
    </xf>
    <xf numFmtId="0" fontId="127" fillId="0" borderId="13" xfId="0" applyFont="1" applyBorder="1" applyAlignment="1" applyProtection="1">
      <alignment horizontal="left" vertical="center" wrapText="1" indent="1"/>
      <protection/>
    </xf>
    <xf numFmtId="0" fontId="127" fillId="0" borderId="116" xfId="0" applyFont="1" applyBorder="1" applyAlignment="1" applyProtection="1">
      <alignment horizontal="left" vertical="center" wrapText="1" indent="1"/>
      <protection/>
    </xf>
    <xf numFmtId="0" fontId="127" fillId="34" borderId="95" xfId="0" applyFont="1" applyFill="1" applyBorder="1" applyAlignment="1" applyProtection="1">
      <alignment horizontal="center" vertical="center" wrapText="1"/>
      <protection/>
    </xf>
    <xf numFmtId="0" fontId="127" fillId="34" borderId="137" xfId="0" applyFont="1" applyFill="1" applyBorder="1" applyAlignment="1" applyProtection="1">
      <alignment horizontal="center" vertical="center" wrapText="1"/>
      <protection/>
    </xf>
    <xf numFmtId="4" fontId="130" fillId="41" borderId="29" xfId="0" applyNumberFormat="1" applyFont="1" applyFill="1" applyBorder="1" applyAlignment="1" applyProtection="1">
      <alignment horizontal="right" vertical="center" indent="1"/>
      <protection/>
    </xf>
    <xf numFmtId="0" fontId="7" fillId="0" borderId="44" xfId="0" applyNumberFormat="1" applyFont="1" applyFill="1" applyBorder="1" applyAlignment="1" applyProtection="1">
      <alignment horizontal="left" vertical="center" wrapText="1" indent="1"/>
      <protection/>
    </xf>
    <xf numFmtId="0" fontId="7" fillId="0" borderId="48" xfId="0" applyNumberFormat="1" applyFont="1" applyFill="1" applyBorder="1" applyAlignment="1" applyProtection="1">
      <alignment horizontal="left" vertical="center" wrapText="1" indent="1"/>
      <protection/>
    </xf>
    <xf numFmtId="0" fontId="7" fillId="0" borderId="138" xfId="0" applyNumberFormat="1" applyFont="1" applyFill="1" applyBorder="1" applyAlignment="1" applyProtection="1">
      <alignment horizontal="left" vertical="center" wrapText="1" indent="1"/>
      <protection/>
    </xf>
    <xf numFmtId="4" fontId="130" fillId="0" borderId="139" xfId="0" applyNumberFormat="1" applyFont="1" applyFill="1" applyBorder="1" applyAlignment="1" applyProtection="1">
      <alignment horizontal="right" vertical="center" indent="1"/>
      <protection/>
    </xf>
    <xf numFmtId="4" fontId="130" fillId="0" borderId="60" xfId="0" applyNumberFormat="1" applyFont="1" applyFill="1" applyBorder="1" applyAlignment="1" applyProtection="1">
      <alignment horizontal="right" vertical="center" indent="1"/>
      <protection/>
    </xf>
    <xf numFmtId="0" fontId="127" fillId="34" borderId="108" xfId="0" applyFont="1" applyFill="1" applyBorder="1" applyAlignment="1" applyProtection="1">
      <alignment horizontal="center" vertical="center" wrapText="1"/>
      <protection/>
    </xf>
    <xf numFmtId="0" fontId="127" fillId="34" borderId="109" xfId="0" applyFont="1" applyFill="1" applyBorder="1" applyAlignment="1" applyProtection="1">
      <alignment horizontal="center" vertical="center" wrapText="1"/>
      <protection/>
    </xf>
    <xf numFmtId="0" fontId="127" fillId="34" borderId="59" xfId="0" applyFont="1" applyFill="1" applyBorder="1" applyAlignment="1" applyProtection="1">
      <alignment horizontal="center" vertical="center" wrapText="1"/>
      <protection/>
    </xf>
    <xf numFmtId="4" fontId="130" fillId="0" borderId="140" xfId="0" applyNumberFormat="1" applyFont="1" applyFill="1" applyBorder="1" applyAlignment="1" applyProtection="1">
      <alignment horizontal="right" vertical="center" indent="1"/>
      <protection/>
    </xf>
    <xf numFmtId="4" fontId="130" fillId="0" borderId="30" xfId="0" applyNumberFormat="1" applyFont="1" applyFill="1" applyBorder="1" applyAlignment="1" applyProtection="1">
      <alignment horizontal="right" vertical="center" indent="1"/>
      <protection/>
    </xf>
    <xf numFmtId="4" fontId="130" fillId="41" borderId="141" xfId="0" applyNumberFormat="1" applyFont="1" applyFill="1" applyBorder="1" applyAlignment="1" applyProtection="1">
      <alignment horizontal="right" vertical="center" indent="1"/>
      <protection/>
    </xf>
    <xf numFmtId="4" fontId="130" fillId="41" borderId="31" xfId="0" applyNumberFormat="1" applyFont="1" applyFill="1" applyBorder="1" applyAlignment="1" applyProtection="1">
      <alignment horizontal="right" vertical="center" indent="1"/>
      <protection/>
    </xf>
    <xf numFmtId="4" fontId="130" fillId="0" borderId="140" xfId="0" applyNumberFormat="1" applyFont="1" applyFill="1" applyBorder="1" applyAlignment="1" applyProtection="1">
      <alignment horizontal="center" vertical="center"/>
      <protection/>
    </xf>
    <xf numFmtId="0" fontId="7" fillId="0" borderId="132" xfId="0" applyNumberFormat="1" applyFont="1" applyFill="1" applyBorder="1" applyAlignment="1" applyProtection="1">
      <alignment horizontal="left" vertical="center" wrapText="1" indent="1"/>
      <protection/>
    </xf>
    <xf numFmtId="0" fontId="7" fillId="0" borderId="54" xfId="0" applyNumberFormat="1" applyFont="1" applyFill="1" applyBorder="1" applyAlignment="1" applyProtection="1">
      <alignment horizontal="left" vertical="center" wrapText="1" indent="1"/>
      <protection/>
    </xf>
    <xf numFmtId="0" fontId="7" fillId="0" borderId="66" xfId="0" applyNumberFormat="1" applyFont="1" applyFill="1" applyBorder="1" applyAlignment="1" applyProtection="1">
      <alignment horizontal="left" vertical="center" wrapText="1" indent="1"/>
      <protection/>
    </xf>
    <xf numFmtId="0" fontId="7" fillId="0" borderId="35" xfId="0" applyNumberFormat="1" applyFont="1" applyFill="1" applyBorder="1" applyAlignment="1" applyProtection="1">
      <alignment horizontal="center" vertical="center" wrapText="1"/>
      <protection/>
    </xf>
    <xf numFmtId="0" fontId="7" fillId="0" borderId="89" xfId="0" applyNumberFormat="1" applyFont="1" applyFill="1" applyBorder="1" applyAlignment="1" applyProtection="1">
      <alignment horizontal="center" vertical="center" wrapText="1"/>
      <protection/>
    </xf>
    <xf numFmtId="0" fontId="7" fillId="33" borderId="25" xfId="0" applyNumberFormat="1" applyFont="1" applyFill="1" applyBorder="1" applyAlignment="1" applyProtection="1">
      <alignment horizontal="left" vertical="center" wrapText="1" indent="1"/>
      <protection/>
    </xf>
    <xf numFmtId="0" fontId="7" fillId="0" borderId="114" xfId="0" applyNumberFormat="1" applyFont="1" applyFill="1" applyBorder="1" applyAlignment="1" applyProtection="1">
      <alignment horizontal="center" vertical="center" wrapText="1"/>
      <protection/>
    </xf>
    <xf numFmtId="0" fontId="7" fillId="0" borderId="49" xfId="0" applyNumberFormat="1" applyFont="1" applyFill="1" applyBorder="1" applyAlignment="1" applyProtection="1">
      <alignment horizontal="center" vertical="center" wrapText="1"/>
      <protection/>
    </xf>
    <xf numFmtId="0" fontId="127" fillId="34" borderId="81" xfId="0" applyFont="1" applyFill="1" applyBorder="1" applyAlignment="1" applyProtection="1">
      <alignment horizontal="center" vertical="center"/>
      <protection/>
    </xf>
    <xf numFmtId="0" fontId="127" fillId="34" borderId="135" xfId="0" applyFont="1" applyFill="1" applyBorder="1" applyAlignment="1" applyProtection="1">
      <alignment horizontal="center" vertical="center"/>
      <protection/>
    </xf>
    <xf numFmtId="0" fontId="7" fillId="0" borderId="87" xfId="0" applyNumberFormat="1" applyFont="1" applyFill="1" applyBorder="1" applyAlignment="1" applyProtection="1">
      <alignment horizontal="left" vertical="center" wrapText="1" indent="1"/>
      <protection/>
    </xf>
    <xf numFmtId="0" fontId="7" fillId="0" borderId="27" xfId="0" applyNumberFormat="1" applyFont="1" applyFill="1" applyBorder="1" applyAlignment="1" applyProtection="1">
      <alignment horizontal="left" vertical="center" wrapText="1" indent="1"/>
      <protection/>
    </xf>
    <xf numFmtId="0" fontId="7" fillId="0" borderId="28" xfId="0" applyNumberFormat="1" applyFont="1" applyFill="1" applyBorder="1" applyAlignment="1" applyProtection="1">
      <alignment horizontal="left" vertical="center" wrapText="1" indent="1"/>
      <protection/>
    </xf>
    <xf numFmtId="0" fontId="7" fillId="0" borderId="142" xfId="0" applyNumberFormat="1" applyFont="1" applyFill="1" applyBorder="1" applyAlignment="1" applyProtection="1">
      <alignment horizontal="center" vertical="center" wrapText="1"/>
      <protection/>
    </xf>
    <xf numFmtId="0" fontId="7" fillId="0" borderId="59" xfId="0" applyNumberFormat="1" applyFont="1" applyFill="1" applyBorder="1" applyAlignment="1" applyProtection="1">
      <alignment horizontal="center" vertical="center" wrapText="1"/>
      <protection/>
    </xf>
    <xf numFmtId="0" fontId="7" fillId="0" borderId="108" xfId="0" applyNumberFormat="1" applyFont="1" applyFill="1" applyBorder="1" applyAlignment="1" applyProtection="1">
      <alignment horizontal="left" vertical="center" wrapText="1" indent="1"/>
      <protection/>
    </xf>
    <xf numFmtId="0" fontId="7" fillId="0" borderId="109" xfId="0" applyNumberFormat="1" applyFont="1" applyFill="1" applyBorder="1" applyAlignment="1" applyProtection="1">
      <alignment horizontal="left" vertical="center" wrapText="1" indent="1"/>
      <protection/>
    </xf>
    <xf numFmtId="0" fontId="7" fillId="0" borderId="93" xfId="0" applyNumberFormat="1" applyFont="1" applyFill="1" applyBorder="1" applyAlignment="1" applyProtection="1">
      <alignment horizontal="left" vertical="center" wrapText="1" indent="1"/>
      <protection/>
    </xf>
    <xf numFmtId="0" fontId="114" fillId="0" borderId="12" xfId="0" applyFont="1" applyFill="1" applyBorder="1" applyAlignment="1" applyProtection="1">
      <alignment horizontal="center"/>
      <protection/>
    </xf>
    <xf numFmtId="0" fontId="114" fillId="0" borderId="13" xfId="0" applyFont="1" applyFill="1" applyBorder="1" applyAlignment="1" applyProtection="1">
      <alignment horizontal="center"/>
      <protection/>
    </xf>
    <xf numFmtId="0" fontId="114" fillId="0" borderId="14" xfId="0" applyFont="1" applyFill="1" applyBorder="1" applyAlignment="1" applyProtection="1">
      <alignment horizontal="center"/>
      <protection/>
    </xf>
    <xf numFmtId="0" fontId="114" fillId="0" borderId="15" xfId="0" applyFont="1" applyFill="1" applyBorder="1" applyAlignment="1" applyProtection="1">
      <alignment horizontal="center"/>
      <protection/>
    </xf>
    <xf numFmtId="0" fontId="114" fillId="0" borderId="0" xfId="0" applyFont="1" applyFill="1" applyBorder="1" applyAlignment="1" applyProtection="1">
      <alignment horizontal="center"/>
      <protection/>
    </xf>
    <xf numFmtId="0" fontId="114" fillId="0" borderId="16" xfId="0" applyFont="1" applyFill="1" applyBorder="1" applyAlignment="1" applyProtection="1">
      <alignment horizontal="center"/>
      <protection/>
    </xf>
    <xf numFmtId="0" fontId="114" fillId="0" borderId="26" xfId="0" applyFont="1" applyFill="1" applyBorder="1" applyAlignment="1" applyProtection="1">
      <alignment horizontal="center"/>
      <protection/>
    </xf>
    <xf numFmtId="0" fontId="114" fillId="0" borderId="27" xfId="0" applyFont="1" applyFill="1" applyBorder="1" applyAlignment="1" applyProtection="1">
      <alignment horizontal="center"/>
      <protection/>
    </xf>
    <xf numFmtId="0" fontId="114" fillId="0" borderId="28" xfId="0" applyFont="1" applyFill="1" applyBorder="1" applyAlignment="1" applyProtection="1">
      <alignment horizontal="center"/>
      <protection/>
    </xf>
    <xf numFmtId="0" fontId="156" fillId="34" borderId="17" xfId="0" applyFont="1" applyFill="1" applyBorder="1" applyAlignment="1" applyProtection="1">
      <alignment horizontal="center" vertical="center" wrapText="1"/>
      <protection/>
    </xf>
    <xf numFmtId="0" fontId="156" fillId="34" borderId="18" xfId="0" applyFont="1" applyFill="1" applyBorder="1" applyAlignment="1" applyProtection="1">
      <alignment horizontal="center" vertical="center" wrapText="1"/>
      <protection/>
    </xf>
    <xf numFmtId="0" fontId="156" fillId="34" borderId="19" xfId="0" applyFont="1" applyFill="1" applyBorder="1" applyAlignment="1" applyProtection="1">
      <alignment horizontal="center" vertical="center" wrapText="1"/>
      <protection/>
    </xf>
    <xf numFmtId="0" fontId="156" fillId="34" borderId="22" xfId="0" applyFont="1" applyFill="1" applyBorder="1" applyAlignment="1" applyProtection="1">
      <alignment horizontal="center" vertical="center" wrapText="1"/>
      <protection/>
    </xf>
    <xf numFmtId="0" fontId="156" fillId="34" borderId="23" xfId="0" applyFont="1" applyFill="1" applyBorder="1" applyAlignment="1" applyProtection="1">
      <alignment horizontal="center" vertical="center" wrapText="1"/>
      <protection/>
    </xf>
    <xf numFmtId="0" fontId="156" fillId="34" borderId="24" xfId="0" applyFont="1" applyFill="1" applyBorder="1" applyAlignment="1" applyProtection="1">
      <alignment horizontal="center" vertical="center" wrapText="1"/>
      <protection/>
    </xf>
    <xf numFmtId="0" fontId="120" fillId="34" borderId="35" xfId="0" applyFont="1" applyFill="1" applyBorder="1" applyAlignment="1" applyProtection="1">
      <alignment horizontal="center" vertical="center" wrapText="1"/>
      <protection/>
    </xf>
    <xf numFmtId="0" fontId="120" fillId="34" borderId="54" xfId="0" applyFont="1" applyFill="1" applyBorder="1" applyAlignment="1" applyProtection="1">
      <alignment horizontal="center" vertical="center" wrapText="1"/>
      <protection/>
    </xf>
    <xf numFmtId="0" fontId="120" fillId="34" borderId="66" xfId="0" applyFont="1" applyFill="1" applyBorder="1" applyAlignment="1" applyProtection="1">
      <alignment horizontal="center" vertical="center" wrapText="1"/>
      <protection/>
    </xf>
    <xf numFmtId="0" fontId="120" fillId="34" borderId="130" xfId="0" applyFont="1" applyFill="1" applyBorder="1" applyAlignment="1" applyProtection="1">
      <alignment horizontal="center" vertical="center"/>
      <protection/>
    </xf>
    <xf numFmtId="0" fontId="120" fillId="34" borderId="53" xfId="0" applyFont="1" applyFill="1" applyBorder="1" applyAlignment="1" applyProtection="1">
      <alignment horizontal="center" vertical="center"/>
      <protection/>
    </xf>
    <xf numFmtId="0" fontId="120" fillId="34" borderId="131" xfId="0" applyFont="1" applyFill="1" applyBorder="1" applyAlignment="1" applyProtection="1">
      <alignment horizontal="center" vertical="center"/>
      <protection/>
    </xf>
    <xf numFmtId="0" fontId="120" fillId="34" borderId="77" xfId="0" applyFont="1" applyFill="1" applyBorder="1" applyAlignment="1" applyProtection="1">
      <alignment horizontal="center" vertical="center"/>
      <protection/>
    </xf>
    <xf numFmtId="0" fontId="120" fillId="34" borderId="93" xfId="0" applyFont="1" applyFill="1" applyBorder="1" applyAlignment="1" applyProtection="1">
      <alignment horizontal="center" vertical="center"/>
      <protection/>
    </xf>
    <xf numFmtId="0" fontId="120" fillId="34" borderId="78" xfId="0" applyFont="1" applyFill="1" applyBorder="1" applyAlignment="1" applyProtection="1">
      <alignment horizontal="center" vertical="center"/>
      <protection/>
    </xf>
    <xf numFmtId="0" fontId="120" fillId="34" borderId="142" xfId="0" applyFont="1" applyFill="1" applyBorder="1" applyAlignment="1" applyProtection="1">
      <alignment horizontal="center" vertical="center"/>
      <protection/>
    </xf>
    <xf numFmtId="0" fontId="127" fillId="34" borderId="132" xfId="0" applyFont="1" applyFill="1" applyBorder="1" applyAlignment="1" applyProtection="1">
      <alignment horizontal="center" vertical="center"/>
      <protection/>
    </xf>
    <xf numFmtId="0" fontId="127" fillId="34" borderId="54" xfId="0" applyFont="1" applyFill="1" applyBorder="1" applyAlignment="1" applyProtection="1">
      <alignment horizontal="center" vertical="center"/>
      <protection/>
    </xf>
    <xf numFmtId="0" fontId="127" fillId="34" borderId="66" xfId="0" applyFont="1" applyFill="1" applyBorder="1" applyAlignment="1" applyProtection="1">
      <alignment horizontal="center" vertical="center"/>
      <protection/>
    </xf>
    <xf numFmtId="0" fontId="127" fillId="34" borderId="44" xfId="0" applyFont="1" applyFill="1" applyBorder="1" applyAlignment="1" applyProtection="1">
      <alignment horizontal="center" vertical="center"/>
      <protection/>
    </xf>
    <xf numFmtId="0" fontId="127" fillId="34" borderId="48" xfId="0" applyFont="1" applyFill="1" applyBorder="1" applyAlignment="1" applyProtection="1">
      <alignment horizontal="center" vertical="center"/>
      <protection/>
    </xf>
    <xf numFmtId="0" fontId="127" fillId="34" borderId="138" xfId="0" applyFont="1" applyFill="1" applyBorder="1" applyAlignment="1" applyProtection="1">
      <alignment horizontal="center" vertical="center"/>
      <protection/>
    </xf>
    <xf numFmtId="0" fontId="127" fillId="34" borderId="12" xfId="0" applyFont="1" applyFill="1" applyBorder="1" applyAlignment="1" applyProtection="1">
      <alignment horizontal="center" vertical="center"/>
      <protection/>
    </xf>
    <xf numFmtId="0" fontId="127" fillId="34" borderId="116" xfId="0" applyFont="1" applyFill="1" applyBorder="1" applyAlignment="1" applyProtection="1">
      <alignment horizontal="center" vertical="center"/>
      <protection/>
    </xf>
    <xf numFmtId="0" fontId="127" fillId="34" borderId="143" xfId="0" applyFont="1" applyFill="1" applyBorder="1" applyAlignment="1" applyProtection="1">
      <alignment horizontal="center" vertical="center"/>
      <protection/>
    </xf>
    <xf numFmtId="2" fontId="127" fillId="34" borderId="62" xfId="0" applyNumberFormat="1" applyFont="1" applyFill="1" applyBorder="1" applyAlignment="1" applyProtection="1">
      <alignment horizontal="center" vertical="center" wrapText="1"/>
      <protection/>
    </xf>
    <xf numFmtId="0" fontId="127" fillId="34" borderId="144" xfId="0" applyFont="1" applyFill="1" applyBorder="1" applyAlignment="1" applyProtection="1">
      <alignment horizontal="center" vertical="center" wrapText="1"/>
      <protection/>
    </xf>
    <xf numFmtId="0" fontId="127" fillId="34" borderId="136" xfId="0" applyFont="1" applyFill="1" applyBorder="1" applyAlignment="1" applyProtection="1">
      <alignment horizontal="center" vertical="center"/>
      <protection/>
    </xf>
    <xf numFmtId="0" fontId="127" fillId="34" borderId="13" xfId="0" applyFont="1" applyFill="1" applyBorder="1" applyAlignment="1" applyProtection="1">
      <alignment horizontal="center" vertical="center"/>
      <protection/>
    </xf>
    <xf numFmtId="0" fontId="127" fillId="34" borderId="14" xfId="0" applyFont="1" applyFill="1" applyBorder="1" applyAlignment="1" applyProtection="1">
      <alignment horizontal="center" vertical="center"/>
      <protection/>
    </xf>
    <xf numFmtId="0" fontId="127" fillId="34" borderId="133" xfId="0" applyFont="1" applyFill="1" applyBorder="1" applyAlignment="1" applyProtection="1">
      <alignment horizontal="center" vertical="center"/>
      <protection/>
    </xf>
    <xf numFmtId="0" fontId="127" fillId="34" borderId="134" xfId="0" applyFont="1" applyFill="1" applyBorder="1" applyAlignment="1" applyProtection="1">
      <alignment horizontal="center" vertical="center"/>
      <protection/>
    </xf>
    <xf numFmtId="0" fontId="127" fillId="34" borderId="92" xfId="0" applyFont="1" applyFill="1" applyBorder="1" applyAlignment="1" applyProtection="1">
      <alignment horizontal="center" vertical="center"/>
      <protection/>
    </xf>
    <xf numFmtId="0" fontId="114" fillId="0" borderId="0" xfId="0" applyFont="1" applyFill="1" applyAlignment="1" applyProtection="1">
      <alignment horizontal="left" wrapText="1"/>
      <protection/>
    </xf>
    <xf numFmtId="4" fontId="114" fillId="0" borderId="30" xfId="0" applyNumberFormat="1" applyFont="1" applyBorder="1" applyAlignment="1" applyProtection="1">
      <alignment vertical="center"/>
      <protection/>
    </xf>
    <xf numFmtId="0" fontId="114" fillId="0" borderId="11" xfId="0" applyFont="1" applyFill="1" applyBorder="1" applyAlignment="1" applyProtection="1">
      <alignment horizontal="center" vertical="center" wrapText="1"/>
      <protection/>
    </xf>
    <xf numFmtId="4" fontId="122" fillId="0" borderId="13" xfId="0" applyNumberFormat="1" applyFont="1" applyBorder="1" applyAlignment="1" applyProtection="1">
      <alignment horizontal="center"/>
      <protection/>
    </xf>
    <xf numFmtId="0" fontId="122" fillId="0" borderId="13" xfId="0" applyFont="1" applyBorder="1" applyAlignment="1" applyProtection="1">
      <alignment horizontal="center"/>
      <protection/>
    </xf>
    <xf numFmtId="4" fontId="114" fillId="0" borderId="0" xfId="0" applyNumberFormat="1" applyFont="1" applyFill="1" applyBorder="1" applyAlignment="1" applyProtection="1">
      <alignment horizontal="left" wrapText="1"/>
      <protection/>
    </xf>
    <xf numFmtId="4" fontId="114" fillId="0" borderId="25" xfId="0" applyNumberFormat="1" applyFont="1" applyFill="1" applyBorder="1" applyAlignment="1" applyProtection="1">
      <alignment horizontal="left" wrapText="1"/>
      <protection/>
    </xf>
    <xf numFmtId="4" fontId="114" fillId="0" borderId="64" xfId="0" applyNumberFormat="1" applyFont="1" applyBorder="1" applyAlignment="1" applyProtection="1">
      <alignment horizontal="right" indent="1"/>
      <protection/>
    </xf>
    <xf numFmtId="0" fontId="114" fillId="0" borderId="30" xfId="0" applyFont="1" applyBorder="1" applyAlignment="1" applyProtection="1">
      <alignment horizontal="right" indent="1"/>
      <protection/>
    </xf>
    <xf numFmtId="0" fontId="114" fillId="0" borderId="64" xfId="0" applyFont="1" applyBorder="1" applyAlignment="1" applyProtection="1">
      <alignment horizontal="right" indent="1"/>
      <protection/>
    </xf>
    <xf numFmtId="4" fontId="122" fillId="0" borderId="25" xfId="0" applyNumberFormat="1" applyFont="1" applyFill="1" applyBorder="1" applyAlignment="1" applyProtection="1">
      <alignment horizontal="left"/>
      <protection/>
    </xf>
    <xf numFmtId="0" fontId="122" fillId="0" borderId="25" xfId="0" applyFont="1" applyFill="1" applyBorder="1" applyAlignment="1" applyProtection="1">
      <alignment horizontal="left"/>
      <protection/>
    </xf>
    <xf numFmtId="4" fontId="114" fillId="0" borderId="25" xfId="0" applyNumberFormat="1" applyFont="1" applyFill="1" applyBorder="1" applyAlignment="1" applyProtection="1">
      <alignment horizontal="left"/>
      <protection/>
    </xf>
    <xf numFmtId="0" fontId="114" fillId="0" borderId="13" xfId="0" applyFont="1" applyBorder="1" applyAlignment="1" applyProtection="1">
      <alignment horizontal="left" vertical="center" wrapText="1"/>
      <protection/>
    </xf>
    <xf numFmtId="0" fontId="114" fillId="0" borderId="0" xfId="0" applyFont="1" applyBorder="1" applyAlignment="1" applyProtection="1">
      <alignment horizontal="left" vertical="center" wrapText="1"/>
      <protection/>
    </xf>
    <xf numFmtId="0" fontId="119" fillId="0" borderId="35" xfId="0" applyFont="1" applyBorder="1" applyAlignment="1" applyProtection="1">
      <alignment horizontal="center" vertical="center"/>
      <protection/>
    </xf>
    <xf numFmtId="0" fontId="119" fillId="0" borderId="54" xfId="0" applyFont="1" applyBorder="1" applyAlignment="1" applyProtection="1">
      <alignment horizontal="center" vertical="center"/>
      <protection/>
    </xf>
    <xf numFmtId="0" fontId="119" fillId="0" borderId="66" xfId="0" applyFont="1" applyBorder="1" applyAlignment="1" applyProtection="1">
      <alignment horizontal="center" vertical="center"/>
      <protection/>
    </xf>
    <xf numFmtId="0" fontId="121" fillId="34" borderId="0" xfId="0" applyFont="1" applyFill="1" applyBorder="1" applyAlignment="1" applyProtection="1">
      <alignment horizontal="center" wrapText="1"/>
      <protection/>
    </xf>
    <xf numFmtId="0" fontId="7" fillId="33" borderId="25" xfId="0" applyNumberFormat="1" applyFont="1" applyFill="1" applyBorder="1" applyAlignment="1" applyProtection="1">
      <alignment horizontal="center" vertical="center" wrapText="1"/>
      <protection/>
    </xf>
    <xf numFmtId="4" fontId="114" fillId="0" borderId="94" xfId="0" applyNumberFormat="1" applyFont="1" applyFill="1" applyBorder="1" applyAlignment="1" applyProtection="1">
      <alignment horizontal="left" wrapText="1"/>
      <protection/>
    </xf>
    <xf numFmtId="0" fontId="114" fillId="0" borderId="27" xfId="0" applyFont="1" applyBorder="1" applyAlignment="1" applyProtection="1">
      <alignment vertical="center"/>
      <protection/>
    </xf>
    <xf numFmtId="4" fontId="114" fillId="0" borderId="145" xfId="0" applyNumberFormat="1" applyFont="1" applyBorder="1" applyAlignment="1" applyProtection="1">
      <alignment horizontal="left" vertical="center" indent="1"/>
      <protection/>
    </xf>
    <xf numFmtId="4" fontId="114" fillId="0" borderId="146" xfId="0" applyNumberFormat="1" applyFont="1" applyBorder="1" applyAlignment="1" applyProtection="1">
      <alignment horizontal="left" vertical="center" indent="1"/>
      <protection/>
    </xf>
    <xf numFmtId="4" fontId="114" fillId="0" borderId="147" xfId="0" applyNumberFormat="1" applyFont="1" applyBorder="1" applyAlignment="1" applyProtection="1">
      <alignment horizontal="left" vertical="center" indent="1"/>
      <protection/>
    </xf>
    <xf numFmtId="0" fontId="122" fillId="34" borderId="64" xfId="0" applyFont="1" applyFill="1" applyBorder="1" applyAlignment="1" applyProtection="1">
      <alignment horizontal="center" vertical="center"/>
      <protection/>
    </xf>
    <xf numFmtId="0" fontId="122" fillId="34" borderId="30" xfId="0" applyFont="1" applyFill="1" applyBorder="1" applyAlignment="1" applyProtection="1">
      <alignment horizontal="center" vertical="center"/>
      <protection/>
    </xf>
    <xf numFmtId="0" fontId="157" fillId="0" borderId="18" xfId="0" applyFont="1" applyFill="1" applyBorder="1" applyAlignment="1" applyProtection="1">
      <alignment horizontal="center" vertical="center"/>
      <protection/>
    </xf>
    <xf numFmtId="0" fontId="157" fillId="0" borderId="0" xfId="0" applyFont="1" applyFill="1" applyBorder="1" applyAlignment="1" applyProtection="1">
      <alignment horizontal="center" vertical="center"/>
      <protection/>
    </xf>
    <xf numFmtId="0" fontId="120" fillId="0" borderId="145" xfId="0" applyFont="1" applyBorder="1" applyAlignment="1" applyProtection="1">
      <alignment horizontal="center" vertical="center" wrapText="1"/>
      <protection/>
    </xf>
    <xf numFmtId="0" fontId="120" fillId="0" borderId="147" xfId="0" applyFont="1" applyBorder="1" applyAlignment="1" applyProtection="1">
      <alignment horizontal="center" vertical="center" wrapText="1"/>
      <protection/>
    </xf>
    <xf numFmtId="0" fontId="127" fillId="34" borderId="35" xfId="0" applyFont="1" applyFill="1" applyBorder="1" applyAlignment="1" applyProtection="1">
      <alignment horizontal="center" vertical="center"/>
      <protection/>
    </xf>
    <xf numFmtId="0" fontId="129" fillId="34" borderId="64" xfId="0" applyFont="1" applyFill="1" applyBorder="1" applyAlignment="1" applyProtection="1">
      <alignment horizontal="center" vertical="center" wrapText="1"/>
      <protection/>
    </xf>
    <xf numFmtId="0" fontId="129" fillId="34" borderId="30" xfId="0" applyFont="1" applyFill="1" applyBorder="1" applyAlignment="1" applyProtection="1">
      <alignment horizontal="center" vertical="center" wrapText="1"/>
      <protection/>
    </xf>
    <xf numFmtId="0" fontId="121" fillId="34" borderId="17" xfId="0" applyFont="1" applyFill="1" applyBorder="1" applyAlignment="1" applyProtection="1">
      <alignment horizontal="center" vertical="center"/>
      <protection/>
    </xf>
    <xf numFmtId="0" fontId="121" fillId="34" borderId="18" xfId="0" applyFont="1" applyFill="1" applyBorder="1" applyAlignment="1" applyProtection="1">
      <alignment horizontal="center" vertical="center"/>
      <protection/>
    </xf>
    <xf numFmtId="0" fontId="121" fillId="34" borderId="19" xfId="0" applyFont="1" applyFill="1" applyBorder="1" applyAlignment="1" applyProtection="1">
      <alignment horizontal="center" vertical="center"/>
      <protection/>
    </xf>
    <xf numFmtId="0" fontId="14" fillId="34" borderId="22" xfId="0" applyFont="1" applyFill="1" applyBorder="1" applyAlignment="1" applyProtection="1">
      <alignment horizontal="center" vertical="center" wrapText="1"/>
      <protection/>
    </xf>
    <xf numFmtId="0" fontId="127" fillId="34" borderId="23" xfId="0" applyFont="1" applyFill="1" applyBorder="1" applyAlignment="1" applyProtection="1">
      <alignment horizontal="center" vertical="center" wrapText="1"/>
      <protection/>
    </xf>
    <xf numFmtId="0" fontId="127" fillId="34" borderId="24" xfId="0" applyFont="1" applyFill="1" applyBorder="1" applyAlignment="1" applyProtection="1">
      <alignment horizontal="center" vertical="center" wrapText="1"/>
      <protection/>
    </xf>
    <xf numFmtId="4" fontId="127" fillId="0" borderId="25" xfId="0" applyNumberFormat="1" applyFont="1" applyFill="1" applyBorder="1" applyAlignment="1" applyProtection="1">
      <alignment horizontal="left" wrapText="1"/>
      <protection/>
    </xf>
    <xf numFmtId="4" fontId="132" fillId="0" borderId="145" xfId="0" applyNumberFormat="1" applyFont="1" applyBorder="1" applyAlignment="1" applyProtection="1">
      <alignment horizontal="left" vertical="center" wrapText="1" indent="1"/>
      <protection/>
    </xf>
    <xf numFmtId="4" fontId="132" fillId="0" borderId="146" xfId="0" applyNumberFormat="1" applyFont="1" applyBorder="1" applyAlignment="1" applyProtection="1">
      <alignment horizontal="left" vertical="center" wrapText="1" indent="1"/>
      <protection/>
    </xf>
    <xf numFmtId="4" fontId="132" fillId="0" borderId="147" xfId="0" applyNumberFormat="1" applyFont="1" applyBorder="1" applyAlignment="1" applyProtection="1">
      <alignment horizontal="left" vertical="center" wrapText="1" indent="1"/>
      <protection/>
    </xf>
    <xf numFmtId="0" fontId="158" fillId="34" borderId="17" xfId="0" applyFont="1" applyFill="1" applyBorder="1" applyAlignment="1" applyProtection="1">
      <alignment horizontal="center" vertical="center" wrapText="1"/>
      <protection/>
    </xf>
    <xf numFmtId="0" fontId="158" fillId="34" borderId="18" xfId="0" applyFont="1" applyFill="1" applyBorder="1" applyAlignment="1" applyProtection="1">
      <alignment horizontal="center" vertical="center" wrapText="1"/>
      <protection/>
    </xf>
    <xf numFmtId="0" fontId="158" fillId="34" borderId="19" xfId="0" applyFont="1" applyFill="1" applyBorder="1" applyAlignment="1" applyProtection="1">
      <alignment horizontal="center" vertical="center" wrapText="1"/>
      <protection/>
    </xf>
    <xf numFmtId="0" fontId="158" fillId="34" borderId="22" xfId="0" applyFont="1" applyFill="1" applyBorder="1" applyAlignment="1" applyProtection="1">
      <alignment horizontal="center" vertical="center" wrapText="1"/>
      <protection/>
    </xf>
    <xf numFmtId="0" fontId="158" fillId="34" borderId="23" xfId="0" applyFont="1" applyFill="1" applyBorder="1" applyAlignment="1" applyProtection="1">
      <alignment horizontal="center" vertical="center" wrapText="1"/>
      <protection/>
    </xf>
    <xf numFmtId="0" fontId="158" fillId="34" borderId="24" xfId="0" applyFont="1" applyFill="1" applyBorder="1" applyAlignment="1" applyProtection="1">
      <alignment horizontal="center" vertical="center" wrapText="1"/>
      <protection/>
    </xf>
    <xf numFmtId="0" fontId="130" fillId="33" borderId="25" xfId="0" applyFont="1" applyFill="1" applyBorder="1" applyAlignment="1" applyProtection="1">
      <alignment horizontal="left" vertical="center" indent="1"/>
      <protection/>
    </xf>
    <xf numFmtId="0" fontId="127" fillId="0" borderId="93" xfId="0" applyFont="1" applyFill="1" applyBorder="1" applyAlignment="1" applyProtection="1">
      <alignment horizontal="left" vertical="center" indent="1"/>
      <protection/>
    </xf>
    <xf numFmtId="0" fontId="127" fillId="34" borderId="99" xfId="0" applyFont="1" applyFill="1" applyBorder="1" applyAlignment="1" applyProtection="1">
      <alignment horizontal="center" vertical="center" wrapText="1"/>
      <protection/>
    </xf>
    <xf numFmtId="0" fontId="127" fillId="34" borderId="148" xfId="0" applyFont="1" applyFill="1" applyBorder="1" applyAlignment="1" applyProtection="1">
      <alignment horizontal="center" vertical="center" wrapText="1"/>
      <protection/>
    </xf>
    <xf numFmtId="0" fontId="127" fillId="34" borderId="47" xfId="0" applyFont="1" applyFill="1" applyBorder="1" applyAlignment="1" applyProtection="1">
      <alignment horizontal="center" vertical="center" wrapText="1"/>
      <protection/>
    </xf>
    <xf numFmtId="0" fontId="127" fillId="34" borderId="35" xfId="0" applyFont="1" applyFill="1" applyBorder="1" applyAlignment="1" applyProtection="1">
      <alignment horizontal="center" vertical="center" wrapText="1"/>
      <protection/>
    </xf>
    <xf numFmtId="0" fontId="127" fillId="34" borderId="54" xfId="0" applyFont="1" applyFill="1" applyBorder="1" applyAlignment="1" applyProtection="1">
      <alignment horizontal="center" vertical="center" wrapText="1"/>
      <protection/>
    </xf>
    <xf numFmtId="0" fontId="127" fillId="34" borderId="66" xfId="0" applyFont="1" applyFill="1" applyBorder="1" applyAlignment="1" applyProtection="1">
      <alignment horizontal="center" vertical="center" wrapText="1"/>
      <protection/>
    </xf>
    <xf numFmtId="0" fontId="127" fillId="0" borderId="130" xfId="0" applyFont="1" applyBorder="1" applyAlignment="1" applyProtection="1">
      <alignment horizontal="left" vertical="center" indent="1"/>
      <protection/>
    </xf>
    <xf numFmtId="0" fontId="127" fillId="0" borderId="53" xfId="0" applyFont="1" applyBorder="1" applyAlignment="1" applyProtection="1">
      <alignment horizontal="left" vertical="center" indent="1"/>
      <protection/>
    </xf>
    <xf numFmtId="0" fontId="127" fillId="0" borderId="131" xfId="0" applyFont="1" applyBorder="1" applyAlignment="1" applyProtection="1">
      <alignment horizontal="left" vertical="center" indent="1"/>
      <protection/>
    </xf>
    <xf numFmtId="0" fontId="127" fillId="0" borderId="132" xfId="0" applyFont="1" applyBorder="1" applyAlignment="1" applyProtection="1">
      <alignment horizontal="left" vertical="center" indent="1"/>
      <protection/>
    </xf>
    <xf numFmtId="0" fontId="127" fillId="0" borderId="54" xfId="0" applyFont="1" applyBorder="1" applyAlignment="1" applyProtection="1">
      <alignment horizontal="left" vertical="center" indent="1"/>
      <protection/>
    </xf>
    <xf numFmtId="0" fontId="127" fillId="0" borderId="89" xfId="0" applyFont="1" applyBorder="1" applyAlignment="1" applyProtection="1">
      <alignment horizontal="left" vertical="center" indent="1"/>
      <protection/>
    </xf>
    <xf numFmtId="0" fontId="127" fillId="0" borderId="0" xfId="0" applyFont="1" applyBorder="1" applyAlignment="1" applyProtection="1">
      <alignment vertical="center"/>
      <protection/>
    </xf>
    <xf numFmtId="166" fontId="130" fillId="0" borderId="149" xfId="0" applyNumberFormat="1" applyFont="1" applyFill="1" applyBorder="1" applyAlignment="1" applyProtection="1">
      <alignment horizontal="right" vertical="center" indent="1"/>
      <protection/>
    </xf>
    <xf numFmtId="166" fontId="130" fillId="0" borderId="43" xfId="0" applyNumberFormat="1" applyFont="1" applyFill="1" applyBorder="1" applyAlignment="1" applyProtection="1">
      <alignment horizontal="right" vertical="center" indent="1"/>
      <protection/>
    </xf>
    <xf numFmtId="0" fontId="127" fillId="0" borderId="133" xfId="0" applyFont="1" applyBorder="1" applyAlignment="1" applyProtection="1">
      <alignment horizontal="left" vertical="center" indent="1"/>
      <protection/>
    </xf>
    <xf numFmtId="0" fontId="127" fillId="0" borderId="134" xfId="0" applyFont="1" applyBorder="1" applyAlignment="1" applyProtection="1">
      <alignment horizontal="left" vertical="center" indent="1"/>
      <protection/>
    </xf>
    <xf numFmtId="0" fontId="127" fillId="0" borderId="135" xfId="0" applyFont="1" applyBorder="1" applyAlignment="1" applyProtection="1">
      <alignment horizontal="left" vertical="center" indent="1"/>
      <protection/>
    </xf>
    <xf numFmtId="166" fontId="130" fillId="0" borderId="150" xfId="0" applyNumberFormat="1" applyFont="1" applyFill="1" applyBorder="1" applyAlignment="1" applyProtection="1">
      <alignment horizontal="right" vertical="center" indent="1"/>
      <protection/>
    </xf>
    <xf numFmtId="166" fontId="130" fillId="0" borderId="151" xfId="0" applyNumberFormat="1" applyFont="1" applyFill="1" applyBorder="1" applyAlignment="1" applyProtection="1">
      <alignment horizontal="right" vertical="center" indent="1"/>
      <protection/>
    </xf>
    <xf numFmtId="166" fontId="127" fillId="33" borderId="25" xfId="0" applyNumberFormat="1" applyFont="1" applyFill="1" applyBorder="1" applyAlignment="1" applyProtection="1">
      <alignment horizontal="center" vertical="center"/>
      <protection/>
    </xf>
    <xf numFmtId="0" fontId="127" fillId="0" borderId="152" xfId="0" applyFont="1" applyFill="1" applyBorder="1" applyAlignment="1" applyProtection="1">
      <alignment horizontal="center" vertical="center"/>
      <protection/>
    </xf>
    <xf numFmtId="0" fontId="127" fillId="0" borderId="153" xfId="0" applyFont="1" applyFill="1" applyBorder="1" applyAlignment="1" applyProtection="1">
      <alignment horizontal="center" vertical="center"/>
      <protection/>
    </xf>
    <xf numFmtId="0" fontId="127" fillId="0" borderId="154" xfId="0" applyFont="1" applyFill="1" applyBorder="1" applyAlignment="1" applyProtection="1">
      <alignment horizontal="center" vertical="center"/>
      <protection/>
    </xf>
    <xf numFmtId="0" fontId="127" fillId="0" borderId="152" xfId="0" applyFont="1" applyBorder="1" applyAlignment="1" applyProtection="1">
      <alignment horizontal="right" vertical="center" wrapText="1"/>
      <protection/>
    </xf>
    <xf numFmtId="0" fontId="127" fillId="0" borderId="153" xfId="0" applyFont="1" applyBorder="1" applyAlignment="1" applyProtection="1">
      <alignment horizontal="right" vertical="center" wrapText="1"/>
      <protection/>
    </xf>
    <xf numFmtId="0" fontId="127" fillId="0" borderId="154" xfId="0" applyFont="1" applyBorder="1" applyAlignment="1" applyProtection="1">
      <alignment horizontal="right" vertical="center" wrapText="1"/>
      <protection/>
    </xf>
    <xf numFmtId="0" fontId="0" fillId="0" borderId="54" xfId="0" applyBorder="1" applyAlignment="1">
      <alignment/>
    </xf>
    <xf numFmtId="0" fontId="0" fillId="0" borderId="66" xfId="0" applyBorder="1" applyAlignment="1">
      <alignment/>
    </xf>
    <xf numFmtId="0" fontId="127" fillId="35" borderId="138" xfId="0" applyFont="1" applyFill="1" applyBorder="1" applyAlignment="1" applyProtection="1">
      <alignment horizontal="left" vertical="center" inden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108">
    <dxf>
      <font>
        <color rgb="FFE2FEE1"/>
      </font>
    </dxf>
    <dxf>
      <font>
        <b/>
        <i val="0"/>
        <color rgb="FFFF0000"/>
      </font>
    </dxf>
    <dxf>
      <font>
        <b/>
        <i val="0"/>
        <color rgb="FFFF0000"/>
      </font>
      <fill>
        <patternFill>
          <bgColor theme="0" tint="-0.149959996342659"/>
        </patternFill>
      </fill>
    </dxf>
    <dxf>
      <font>
        <b/>
        <i val="0"/>
        <color rgb="FFFF0000"/>
      </font>
      <fill>
        <patternFill>
          <bgColor theme="0" tint="-0.149959996342659"/>
        </patternFill>
      </fill>
    </dxf>
    <dxf>
      <font>
        <color theme="0" tint="-0.149959996342659"/>
      </font>
      <fill>
        <patternFill>
          <bgColor theme="0" tint="-0.149959996342659"/>
        </patternFill>
      </fill>
    </dxf>
    <dxf>
      <font>
        <color theme="0"/>
      </font>
    </dxf>
    <dxf>
      <font>
        <b/>
        <i val="0"/>
        <color rgb="FFFF0000"/>
      </font>
    </dxf>
    <dxf>
      <font>
        <color theme="0" tint="-0.04997999966144562"/>
      </font>
    </dxf>
    <dxf>
      <font>
        <color theme="0" tint="-0.04997999966144562"/>
      </font>
    </dxf>
    <dxf>
      <font>
        <color theme="0" tint="-0.149959996342659"/>
      </font>
    </dxf>
    <dxf>
      <font>
        <color theme="0" tint="-0.04997999966144562"/>
      </font>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font>
    </dxf>
    <dxf>
      <font>
        <color rgb="FFE2FEE1"/>
      </font>
    </dxf>
    <dxf>
      <font>
        <b/>
        <i val="0"/>
        <color rgb="FFFF0000"/>
      </font>
    </dxf>
    <dxf>
      <fill>
        <patternFill>
          <bgColor rgb="FFE2FEE2"/>
        </patternFill>
      </fill>
    </dxf>
    <dxf>
      <fill>
        <patternFill>
          <bgColor rgb="FFE2FEE2"/>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FF00"/>
        </patternFill>
      </fill>
    </dxf>
    <dxf>
      <fill>
        <patternFill>
          <bgColor rgb="FFFF0000"/>
        </patternFill>
      </fill>
    </dxf>
    <dxf>
      <fill>
        <patternFill>
          <bgColor rgb="FFFFFF99"/>
        </patternFill>
      </fill>
    </dxf>
    <dxf>
      <font>
        <color theme="0" tint="-0.04997999966144562"/>
      </font>
      <fill>
        <patternFill>
          <bgColor theme="0" tint="-0.04997999966144562"/>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F0"/>
        </patternFill>
      </fill>
    </dxf>
    <dxf>
      <fill>
        <patternFill>
          <bgColor rgb="FF66FF33"/>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FF00"/>
        </patternFill>
      </fill>
    </dxf>
    <dxf>
      <fill>
        <patternFill>
          <bgColor rgb="FFFF0000"/>
        </patternFill>
      </fill>
    </dxf>
    <dxf>
      <fill>
        <patternFill>
          <bgColor rgb="FFE2FEE2"/>
        </patternFill>
      </fill>
    </dxf>
    <dxf>
      <font>
        <color theme="0" tint="-0.149959996342659"/>
      </font>
      <fill>
        <patternFill>
          <bgColor theme="0" tint="-0.149959996342659"/>
        </patternFill>
      </fill>
      <border/>
    </dxf>
    <dxf>
      <font>
        <color theme="0" tint="-0.04997999966144562"/>
      </font>
      <fill>
        <patternFill>
          <bgColor theme="0" tint="-0.04997999966144562"/>
        </patternFill>
      </fill>
      <border/>
    </dxf>
    <dxf>
      <font>
        <b/>
        <i val="0"/>
        <color rgb="FFFF0000"/>
      </font>
      <border/>
    </dxf>
    <dxf>
      <font>
        <color rgb="FFE2FEE1"/>
      </font>
      <border/>
    </dxf>
    <dxf>
      <font>
        <color theme="0"/>
      </font>
      <border/>
    </dxf>
    <dxf>
      <font>
        <color theme="0"/>
      </font>
      <fill>
        <patternFill>
          <bgColor theme="0"/>
        </patternFill>
      </fill>
      <border/>
    </dxf>
    <dxf>
      <font>
        <color theme="0" tint="-0.04997999966144562"/>
      </font>
      <border/>
    </dxf>
    <dxf>
      <font>
        <color theme="0" tint="-0.149959996342659"/>
      </font>
      <border/>
    </dxf>
    <dxf>
      <font>
        <b/>
        <i val="0"/>
        <color rgb="FFFF0000"/>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0</xdr:row>
      <xdr:rowOff>76200</xdr:rowOff>
    </xdr:from>
    <xdr:to>
      <xdr:col>5</xdr:col>
      <xdr:colOff>1238250</xdr:colOff>
      <xdr:row>2</xdr:row>
      <xdr:rowOff>66675</xdr:rowOff>
    </xdr:to>
    <xdr:pic>
      <xdr:nvPicPr>
        <xdr:cNvPr id="1" name="Obraz 1" descr="ngo_pl.gif"/>
        <xdr:cNvPicPr preferRelativeResize="1">
          <a:picLocks noChangeAspect="1"/>
        </xdr:cNvPicPr>
      </xdr:nvPicPr>
      <xdr:blipFill>
        <a:blip r:embed="rId1"/>
        <a:stretch>
          <a:fillRect/>
        </a:stretch>
      </xdr:blipFill>
      <xdr:spPr>
        <a:xfrm>
          <a:off x="9906000" y="76200"/>
          <a:ext cx="1209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B621"/>
  <sheetViews>
    <sheetView showGridLines="0" tabSelected="1" zoomScale="90" zoomScaleNormal="90" zoomScalePageLayoutView="0" workbookViewId="0" topLeftCell="A31">
      <selection activeCell="B91" sqref="B91:F91"/>
    </sheetView>
  </sheetViews>
  <sheetFormatPr defaultColWidth="8.796875" defaultRowHeight="14.25"/>
  <cols>
    <col min="1" max="1" width="4" style="15" customWidth="1"/>
    <col min="2" max="2" width="53.09765625" style="6" customWidth="1"/>
    <col min="3" max="3" width="16.8984375" style="6" customWidth="1"/>
    <col min="4" max="4" width="14.19921875" style="1" customWidth="1"/>
    <col min="5" max="5" width="15.5" style="1" customWidth="1"/>
    <col min="6" max="6" width="13.69921875" style="1" customWidth="1"/>
    <col min="7" max="8" width="8.5" style="1" customWidth="1"/>
    <col min="9" max="9" width="32.3984375" style="1" customWidth="1"/>
    <col min="10" max="10" width="16.8984375" style="1" customWidth="1"/>
    <col min="11" max="13" width="12.59765625" style="1" customWidth="1"/>
    <col min="14" max="15" width="9" style="1" customWidth="1"/>
    <col min="16" max="16" width="35.5" style="1" customWidth="1"/>
    <col min="17" max="17" width="18" style="1" customWidth="1"/>
    <col min="18" max="18" width="20.3984375" style="1" customWidth="1"/>
    <col min="19" max="19" width="13.09765625" style="1" customWidth="1"/>
    <col min="20" max="22" width="13.8984375" style="1" customWidth="1"/>
    <col min="23" max="23" width="14.3984375" style="1" customWidth="1"/>
    <col min="24" max="24" width="15" style="1" customWidth="1"/>
    <col min="25" max="25" width="28" style="1" customWidth="1"/>
    <col min="26" max="16384" width="9" style="1" customWidth="1"/>
  </cols>
  <sheetData>
    <row r="1" spans="2:6" ht="38.25" customHeight="1">
      <c r="B1" s="752" t="s">
        <v>210</v>
      </c>
      <c r="C1" s="752"/>
      <c r="D1" s="752"/>
      <c r="E1" s="752"/>
      <c r="F1" s="9"/>
    </row>
    <row r="2" spans="2:6" ht="13.5" customHeight="1">
      <c r="B2" s="752"/>
      <c r="C2" s="752"/>
      <c r="D2" s="752"/>
      <c r="E2" s="752"/>
      <c r="F2" s="9"/>
    </row>
    <row r="3" spans="2:6" ht="13.5" customHeight="1">
      <c r="B3" s="2"/>
      <c r="C3" s="2"/>
      <c r="D3" s="2"/>
      <c r="E3" s="2"/>
      <c r="F3" s="2"/>
    </row>
    <row r="4" spans="2:6" ht="56.25" customHeight="1" thickBot="1">
      <c r="B4" s="728" t="s">
        <v>211</v>
      </c>
      <c r="C4" s="728"/>
      <c r="D4" s="728"/>
      <c r="E4" s="728"/>
      <c r="F4" s="728"/>
    </row>
    <row r="5" spans="2:6" ht="48" customHeight="1" thickBot="1">
      <c r="B5" s="635" t="s">
        <v>481</v>
      </c>
      <c r="C5" s="636"/>
      <c r="D5" s="636"/>
      <c r="E5" s="636"/>
      <c r="F5" s="637"/>
    </row>
    <row r="6" spans="2:6" ht="18" customHeight="1">
      <c r="B6" s="16" t="s">
        <v>45</v>
      </c>
      <c r="C6" s="16"/>
      <c r="D6" s="2"/>
      <c r="E6" s="2"/>
      <c r="F6" s="2"/>
    </row>
    <row r="7" spans="2:6" ht="51.75" customHeight="1">
      <c r="B7" s="713" t="s">
        <v>85</v>
      </c>
      <c r="C7" s="713"/>
      <c r="D7" s="713"/>
      <c r="E7" s="713"/>
      <c r="F7" s="713"/>
    </row>
    <row r="8" spans="2:6" ht="63.75" customHeight="1">
      <c r="B8" s="753" t="s">
        <v>180</v>
      </c>
      <c r="C8" s="753"/>
      <c r="D8" s="753"/>
      <c r="E8" s="753"/>
      <c r="F8" s="753"/>
    </row>
    <row r="9" spans="2:6" ht="57.75" customHeight="1">
      <c r="B9" s="713" t="s">
        <v>134</v>
      </c>
      <c r="C9" s="713"/>
      <c r="D9" s="713"/>
      <c r="E9" s="713"/>
      <c r="F9" s="713"/>
    </row>
    <row r="10" spans="2:6" ht="41.25" customHeight="1">
      <c r="B10" s="2"/>
      <c r="C10" s="2"/>
      <c r="D10" s="2"/>
      <c r="E10" s="2"/>
      <c r="F10" s="2"/>
    </row>
    <row r="11" spans="1:3" ht="18.75" customHeight="1">
      <c r="A11" s="535" t="s">
        <v>34</v>
      </c>
      <c r="B11" s="14" t="s">
        <v>112</v>
      </c>
      <c r="C11" s="14"/>
    </row>
    <row r="12" spans="2:3" ht="3.75" customHeight="1">
      <c r="B12" s="1"/>
      <c r="C12" s="1"/>
    </row>
    <row r="13" spans="1:3" ht="34.5" customHeight="1">
      <c r="A13" s="536" t="s">
        <v>36</v>
      </c>
      <c r="B13" s="4" t="s">
        <v>27</v>
      </c>
      <c r="C13" s="10" t="s">
        <v>13</v>
      </c>
    </row>
    <row r="14" spans="1:5" s="12" customFormat="1" ht="21" customHeight="1">
      <c r="A14" s="15"/>
      <c r="C14" s="12" t="s">
        <v>16</v>
      </c>
      <c r="D14" s="12" t="s">
        <v>18</v>
      </c>
      <c r="E14" s="12" t="s">
        <v>17</v>
      </c>
    </row>
    <row r="15" spans="1:5" ht="58.5" customHeight="1">
      <c r="A15" s="536" t="s">
        <v>37</v>
      </c>
      <c r="B15" s="280" t="s">
        <v>21</v>
      </c>
      <c r="C15" s="13" t="s">
        <v>70</v>
      </c>
      <c r="D15" s="13">
        <v>11</v>
      </c>
      <c r="E15" s="13">
        <v>2014</v>
      </c>
    </row>
    <row r="16" spans="2:3" ht="3.75" customHeight="1">
      <c r="B16" s="1"/>
      <c r="C16" s="1"/>
    </row>
    <row r="17" spans="1:5" ht="34.5" customHeight="1">
      <c r="A17" s="536" t="s">
        <v>38</v>
      </c>
      <c r="B17" s="4" t="s">
        <v>29</v>
      </c>
      <c r="C17" s="611" t="s">
        <v>181</v>
      </c>
      <c r="D17" s="612"/>
      <c r="E17" s="613"/>
    </row>
    <row r="18" spans="2:3" ht="3.75" customHeight="1">
      <c r="B18" s="1"/>
      <c r="C18" s="1"/>
    </row>
    <row r="19" spans="1:5" ht="34.5" customHeight="1">
      <c r="A19" s="536" t="s">
        <v>39</v>
      </c>
      <c r="B19" s="4" t="s">
        <v>28</v>
      </c>
      <c r="C19" s="611" t="s">
        <v>140</v>
      </c>
      <c r="D19" s="612"/>
      <c r="E19" s="613"/>
    </row>
    <row r="20" spans="2:3" ht="3.75" customHeight="1">
      <c r="B20" s="1"/>
      <c r="C20" s="5"/>
    </row>
    <row r="21" spans="2:6" ht="16.5" customHeight="1">
      <c r="B21" s="1"/>
      <c r="C21" s="1" t="s">
        <v>349</v>
      </c>
      <c r="F21" s="1" t="s">
        <v>412</v>
      </c>
    </row>
    <row r="22" spans="1:10" ht="34.5" customHeight="1">
      <c r="A22" s="536" t="s">
        <v>40</v>
      </c>
      <c r="B22" s="746" t="s">
        <v>344</v>
      </c>
      <c r="C22" s="661" t="s">
        <v>248</v>
      </c>
      <c r="D22" s="612"/>
      <c r="E22" s="613"/>
      <c r="F22" s="611" t="s">
        <v>370</v>
      </c>
      <c r="G22" s="612"/>
      <c r="H22" s="613"/>
      <c r="J22" s="336"/>
    </row>
    <row r="23" spans="1:10" ht="34.5" customHeight="1">
      <c r="A23" s="536"/>
      <c r="B23" s="747"/>
      <c r="C23" s="661" t="s">
        <v>300</v>
      </c>
      <c r="D23" s="612"/>
      <c r="E23" s="613"/>
      <c r="F23" s="611" t="s">
        <v>371</v>
      </c>
      <c r="G23" s="612"/>
      <c r="H23" s="613"/>
      <c r="J23" s="336"/>
    </row>
    <row r="24" spans="1:10" ht="34.5" customHeight="1">
      <c r="A24" s="536"/>
      <c r="B24" s="747"/>
      <c r="C24" s="661" t="s">
        <v>321</v>
      </c>
      <c r="D24" s="612"/>
      <c r="E24" s="613"/>
      <c r="F24" s="611" t="s">
        <v>372</v>
      </c>
      <c r="G24" s="612"/>
      <c r="H24" s="613"/>
      <c r="J24" s="336"/>
    </row>
    <row r="25" spans="1:10" ht="34.5" customHeight="1">
      <c r="A25" s="536"/>
      <c r="B25" s="747"/>
      <c r="C25" s="661" t="s">
        <v>334</v>
      </c>
      <c r="D25" s="612"/>
      <c r="E25" s="613"/>
      <c r="F25" s="611" t="s">
        <v>373</v>
      </c>
      <c r="G25" s="612"/>
      <c r="H25" s="613"/>
      <c r="J25" s="336"/>
    </row>
    <row r="26" spans="1:10" ht="34.5" customHeight="1">
      <c r="A26" s="536"/>
      <c r="B26" s="748"/>
      <c r="C26" s="661" t="s">
        <v>345</v>
      </c>
      <c r="D26" s="612"/>
      <c r="E26" s="613"/>
      <c r="F26" s="611" t="s">
        <v>404</v>
      </c>
      <c r="G26" s="612"/>
      <c r="H26" s="613"/>
      <c r="J26" s="336"/>
    </row>
    <row r="27" spans="1:5" s="12" customFormat="1" ht="21" customHeight="1">
      <c r="A27" s="15"/>
      <c r="C27" s="296" t="s">
        <v>16</v>
      </c>
      <c r="D27" s="296" t="s">
        <v>18</v>
      </c>
      <c r="E27" s="296" t="s">
        <v>17</v>
      </c>
    </row>
    <row r="28" spans="1:5" ht="53.25" customHeight="1">
      <c r="A28" s="536" t="s">
        <v>41</v>
      </c>
      <c r="B28" s="4" t="s">
        <v>25</v>
      </c>
      <c r="C28" s="13" t="s">
        <v>71</v>
      </c>
      <c r="D28" s="13">
        <v>11</v>
      </c>
      <c r="E28" s="13">
        <v>2014</v>
      </c>
    </row>
    <row r="29" spans="1:5" s="12" customFormat="1" ht="21" customHeight="1">
      <c r="A29" s="15"/>
      <c r="C29" s="296" t="s">
        <v>16</v>
      </c>
      <c r="D29" s="296" t="s">
        <v>18</v>
      </c>
      <c r="E29" s="296" t="s">
        <v>17</v>
      </c>
    </row>
    <row r="30" spans="1:5" ht="53.25" customHeight="1">
      <c r="A30" s="536" t="s">
        <v>42</v>
      </c>
      <c r="B30" s="4" t="s">
        <v>26</v>
      </c>
      <c r="C30" s="13" t="s">
        <v>72</v>
      </c>
      <c r="D30" s="13">
        <v>11</v>
      </c>
      <c r="E30" s="13">
        <v>2014</v>
      </c>
    </row>
    <row r="31" spans="2:3" ht="3.75" customHeight="1">
      <c r="B31" s="1"/>
      <c r="C31" s="1"/>
    </row>
    <row r="32" spans="1:5" ht="55.5" customHeight="1">
      <c r="A32" s="536" t="s">
        <v>43</v>
      </c>
      <c r="B32" s="4" t="s">
        <v>32</v>
      </c>
      <c r="C32" s="611" t="s">
        <v>31</v>
      </c>
      <c r="D32" s="612"/>
      <c r="E32" s="613"/>
    </row>
    <row r="33" spans="2:3" ht="3.75" customHeight="1">
      <c r="B33" s="1"/>
      <c r="C33" s="1"/>
    </row>
    <row r="34" spans="1:5" ht="52.5" customHeight="1">
      <c r="A34" s="536" t="s">
        <v>44</v>
      </c>
      <c r="B34" s="549" t="s">
        <v>103</v>
      </c>
      <c r="C34" s="550"/>
      <c r="D34" s="550"/>
      <c r="E34" s="614"/>
    </row>
    <row r="35" spans="1:5" ht="57.75" customHeight="1">
      <c r="A35" s="536"/>
      <c r="B35" s="549" t="s">
        <v>207</v>
      </c>
      <c r="C35" s="550"/>
      <c r="D35" s="614"/>
      <c r="E35" s="261" t="s">
        <v>161</v>
      </c>
    </row>
    <row r="36" spans="1:5" ht="34.5" customHeight="1">
      <c r="A36" s="536"/>
      <c r="B36" s="658" t="s">
        <v>106</v>
      </c>
      <c r="C36" s="659"/>
      <c r="D36" s="659"/>
      <c r="E36" s="660"/>
    </row>
    <row r="37" spans="1:5" ht="48.75" customHeight="1">
      <c r="A37" s="536"/>
      <c r="B37" s="266" t="s">
        <v>107</v>
      </c>
      <c r="C37" s="641" t="s">
        <v>86</v>
      </c>
      <c r="D37" s="642"/>
      <c r="E37" s="643"/>
    </row>
    <row r="38" spans="1:5" ht="33.75" customHeight="1">
      <c r="A38" s="536"/>
      <c r="B38" s="266" t="s">
        <v>105</v>
      </c>
      <c r="C38" s="644" t="s">
        <v>111</v>
      </c>
      <c r="D38" s="645"/>
      <c r="E38" s="646"/>
    </row>
    <row r="39" spans="1:5" ht="33.75" customHeight="1">
      <c r="A39" s="536"/>
      <c r="B39" s="266" t="s">
        <v>108</v>
      </c>
      <c r="C39" s="644" t="s">
        <v>104</v>
      </c>
      <c r="D39" s="645"/>
      <c r="E39" s="646"/>
    </row>
    <row r="40" spans="1:5" ht="35.25" customHeight="1">
      <c r="A40" s="536"/>
      <c r="B40" s="4" t="s">
        <v>109</v>
      </c>
      <c r="C40" s="644" t="s">
        <v>110</v>
      </c>
      <c r="D40" s="645"/>
      <c r="E40" s="646"/>
    </row>
    <row r="41" spans="1:6" s="11" customFormat="1" ht="22.5" customHeight="1">
      <c r="A41" s="537"/>
      <c r="F41" s="1"/>
    </row>
    <row r="42" spans="1:3" ht="18.75" customHeight="1">
      <c r="A42" s="535" t="s">
        <v>35</v>
      </c>
      <c r="B42" s="112" t="s">
        <v>48</v>
      </c>
      <c r="C42" s="112"/>
    </row>
    <row r="43" spans="2:3" ht="3.75" customHeight="1">
      <c r="B43" s="1"/>
      <c r="C43" s="1"/>
    </row>
    <row r="44" spans="1:4" ht="79.5" customHeight="1">
      <c r="A44" s="536" t="s">
        <v>49</v>
      </c>
      <c r="B44" s="549" t="s">
        <v>392</v>
      </c>
      <c r="C44" s="550"/>
      <c r="D44" s="614"/>
    </row>
    <row r="45" spans="1:6" ht="34.5" customHeight="1">
      <c r="A45" s="536"/>
      <c r="B45" s="655" t="s">
        <v>353</v>
      </c>
      <c r="C45" s="656"/>
      <c r="D45" s="657"/>
      <c r="E45" s="302" t="s">
        <v>161</v>
      </c>
      <c r="F45" s="307"/>
    </row>
    <row r="46" spans="2:5" ht="33.75" customHeight="1">
      <c r="B46" s="655" t="s">
        <v>359</v>
      </c>
      <c r="C46" s="656"/>
      <c r="D46" s="657"/>
      <c r="E46" s="302" t="s">
        <v>161</v>
      </c>
    </row>
    <row r="47" spans="2:6" ht="37.5" customHeight="1">
      <c r="B47" s="1"/>
      <c r="C47" s="1"/>
      <c r="E47" s="305" t="s">
        <v>356</v>
      </c>
      <c r="F47" s="306" t="s">
        <v>347</v>
      </c>
    </row>
    <row r="48" spans="1:6" ht="19.5" customHeight="1">
      <c r="A48" s="538" t="s">
        <v>50</v>
      </c>
      <c r="B48" s="662" t="s">
        <v>346</v>
      </c>
      <c r="C48" s="663"/>
      <c r="D48" s="664"/>
      <c r="E48" s="303" t="s">
        <v>224</v>
      </c>
      <c r="F48" s="304">
        <v>150</v>
      </c>
    </row>
    <row r="49" spans="2:6" ht="19.5" customHeight="1">
      <c r="B49" s="722"/>
      <c r="C49" s="723"/>
      <c r="D49" s="724"/>
      <c r="E49" s="303" t="s">
        <v>229</v>
      </c>
      <c r="F49" s="304">
        <v>250</v>
      </c>
    </row>
    <row r="50" spans="2:6" ht="19.5" customHeight="1">
      <c r="B50" s="722"/>
      <c r="C50" s="723"/>
      <c r="D50" s="724"/>
      <c r="E50" s="303" t="s">
        <v>348</v>
      </c>
      <c r="F50" s="304">
        <v>350</v>
      </c>
    </row>
    <row r="51" spans="2:6" ht="19.5" customHeight="1">
      <c r="B51" s="722"/>
      <c r="C51" s="723"/>
      <c r="D51" s="724"/>
      <c r="E51" s="303" t="s">
        <v>272</v>
      </c>
      <c r="F51" s="304">
        <v>450</v>
      </c>
    </row>
    <row r="52" spans="2:6" ht="19.5" customHeight="1">
      <c r="B52" s="725"/>
      <c r="C52" s="726"/>
      <c r="D52" s="727"/>
      <c r="E52" s="303" t="s">
        <v>335</v>
      </c>
      <c r="F52" s="304">
        <v>500</v>
      </c>
    </row>
    <row r="53" spans="2:3" ht="25.5" customHeight="1">
      <c r="B53" s="1"/>
      <c r="C53" s="1"/>
    </row>
    <row r="54" spans="1:6" ht="48" customHeight="1">
      <c r="A54" s="538" t="s">
        <v>53</v>
      </c>
      <c r="B54" s="662" t="s">
        <v>357</v>
      </c>
      <c r="C54" s="663"/>
      <c r="D54" s="664"/>
      <c r="E54" s="532" t="s">
        <v>355</v>
      </c>
      <c r="F54" s="533" t="s">
        <v>347</v>
      </c>
    </row>
    <row r="55" spans="2:6" ht="19.5" customHeight="1">
      <c r="B55" s="638" t="s">
        <v>350</v>
      </c>
      <c r="C55" s="639"/>
      <c r="D55" s="640"/>
      <c r="E55" s="530" t="s">
        <v>224</v>
      </c>
      <c r="F55" s="531">
        <v>300</v>
      </c>
    </row>
    <row r="56" spans="2:6" ht="19.5" customHeight="1">
      <c r="B56" s="638" t="s">
        <v>351</v>
      </c>
      <c r="C56" s="639"/>
      <c r="D56" s="640"/>
      <c r="E56" s="400" t="s">
        <v>249</v>
      </c>
      <c r="F56" s="401">
        <v>2000</v>
      </c>
    </row>
    <row r="57" spans="2:6" ht="19.5" customHeight="1">
      <c r="B57" s="638" t="s">
        <v>352</v>
      </c>
      <c r="C57" s="639"/>
      <c r="D57" s="640"/>
      <c r="E57" s="400" t="s">
        <v>229</v>
      </c>
      <c r="F57" s="401">
        <v>250</v>
      </c>
    </row>
    <row r="58" spans="2:6" ht="19.5" customHeight="1">
      <c r="B58" s="638" t="s">
        <v>475</v>
      </c>
      <c r="C58" s="639"/>
      <c r="D58" s="640"/>
      <c r="E58" s="400" t="s">
        <v>348</v>
      </c>
      <c r="F58" s="401">
        <v>500</v>
      </c>
    </row>
    <row r="59" spans="2:6" ht="19.5" customHeight="1">
      <c r="B59" s="638" t="s">
        <v>354</v>
      </c>
      <c r="C59" s="639"/>
      <c r="D59" s="640"/>
      <c r="E59" s="400"/>
      <c r="F59" s="401">
        <v>0</v>
      </c>
    </row>
    <row r="60" spans="2:6" ht="19.5" customHeight="1">
      <c r="B60" s="638" t="s">
        <v>354</v>
      </c>
      <c r="C60" s="639"/>
      <c r="D60" s="640"/>
      <c r="E60" s="400"/>
      <c r="F60" s="401">
        <v>0</v>
      </c>
    </row>
    <row r="61" spans="2:6" ht="19.5" customHeight="1">
      <c r="B61" s="638" t="s">
        <v>354</v>
      </c>
      <c r="C61" s="639"/>
      <c r="D61" s="640"/>
      <c r="E61" s="400"/>
      <c r="F61" s="401">
        <v>0</v>
      </c>
    </row>
    <row r="62" spans="2:6" ht="19.5" customHeight="1">
      <c r="B62" s="638" t="s">
        <v>354</v>
      </c>
      <c r="C62" s="639"/>
      <c r="D62" s="640"/>
      <c r="E62" s="400"/>
      <c r="F62" s="401">
        <v>0</v>
      </c>
    </row>
    <row r="63" spans="2:6" ht="19.5" customHeight="1">
      <c r="B63" s="638" t="s">
        <v>354</v>
      </c>
      <c r="C63" s="639"/>
      <c r="D63" s="640"/>
      <c r="E63" s="400"/>
      <c r="F63" s="401">
        <v>0</v>
      </c>
    </row>
    <row r="64" spans="2:3" ht="3.75" customHeight="1">
      <c r="B64" s="1"/>
      <c r="C64" s="1"/>
    </row>
    <row r="65" spans="2:9" ht="96" customHeight="1">
      <c r="B65" s="524" t="s">
        <v>358</v>
      </c>
      <c r="C65" s="525" t="s">
        <v>471</v>
      </c>
      <c r="D65" s="525" t="s">
        <v>472</v>
      </c>
      <c r="E65" s="525" t="s">
        <v>473</v>
      </c>
      <c r="F65" s="525" t="s">
        <v>474</v>
      </c>
      <c r="H65" s="523" t="s">
        <v>470</v>
      </c>
      <c r="I65" s="523" t="s">
        <v>482</v>
      </c>
    </row>
    <row r="66" spans="2:9" ht="19.5" customHeight="1">
      <c r="B66" s="313" t="str">
        <f>"kwota diet -  "&amp;C22</f>
        <v>kwota diet -  Dania</v>
      </c>
      <c r="C66" s="402">
        <v>1</v>
      </c>
      <c r="D66" s="402">
        <v>1</v>
      </c>
      <c r="E66" s="402">
        <v>1</v>
      </c>
      <c r="F66" s="402">
        <v>1</v>
      </c>
      <c r="H66" s="399" t="str">
        <f>IF(ISERROR(INDEX($B$378:$E$490,MATCH(C22,$B$378:$B$490,1),3))=FALSE,INDEX($B$378:$E$490,MATCH(C22,$B$378:$B$490,1),3),0)</f>
        <v>DKK</v>
      </c>
      <c r="I66" s="308">
        <f>ROUND(SUMIF($B$378:$B$490,C22,$E$378:$E$490)*C66+SUMIF($B$378:$B$490,C22,$E$378:$E$490)*D66+SUMIF($B$378:$B$490,C22,$E$378:$E$490)*E66/2+SUMIF($B$378:$B$490,C22,$E$378:$E$490)*F66/3,2)</f>
        <v>1150.33</v>
      </c>
    </row>
    <row r="67" spans="2:9" ht="19.5" customHeight="1">
      <c r="B67" s="313" t="str">
        <f>"kwota diet -  "&amp;C23</f>
        <v>kwota diet -  Niemcy</v>
      </c>
      <c r="C67" s="402">
        <v>1</v>
      </c>
      <c r="D67" s="402">
        <v>1</v>
      </c>
      <c r="E67" s="402">
        <v>1</v>
      </c>
      <c r="F67" s="402">
        <v>1</v>
      </c>
      <c r="H67" s="399" t="str">
        <f>IF(ISERROR(INDEX($B$378:$E$490,MATCH(C23,$B$378:$B$490,1),3))=FALSE,INDEX($B$378:$E$490,MATCH(C23,$B$378:$B$490,1),3),0)</f>
        <v>EUR</v>
      </c>
      <c r="I67" s="308">
        <f>ROUND(SUMIF($B$378:$B$490,C23,$E$378:$E$490)*C67+SUMIF($B$378:$B$490,C23,$E$378:$E$490)*D67+SUMIF($B$378:$B$490,C23,$E$378:$E$490)*E67/2+SUMIF($B$378:$B$490,C23,$E$378:$E$490)*F67/3,2)</f>
        <v>138.83</v>
      </c>
    </row>
    <row r="68" spans="2:9" ht="19.5" customHeight="1">
      <c r="B68" s="313" t="str">
        <f>"kwota diet -  "&amp;C24</f>
        <v>kwota diet -  Szwecja</v>
      </c>
      <c r="C68" s="402">
        <v>1</v>
      </c>
      <c r="D68" s="402">
        <v>1</v>
      </c>
      <c r="E68" s="402">
        <v>1</v>
      </c>
      <c r="F68" s="402">
        <v>1</v>
      </c>
      <c r="H68" s="399" t="str">
        <f>IF(ISERROR(INDEX($B$378:$E$490,MATCH(C24,$B$378:$B$490,1),3))=FALSE,INDEX($B$378:$E$490,MATCH(C24,$B$378:$B$490,1),3),0)</f>
        <v>SEK</v>
      </c>
      <c r="I68" s="308">
        <f>ROUND(SUMIF($B$378:$B$490,C24,$E$378:$E$490)*C68+SUMIF($B$378:$B$490,C24,$E$378:$E$490)*D68+SUMIF($B$378:$B$490,C24,$E$378:$E$490)*E68/2+SUMIF($B$378:$B$490,C24,$E$378:$E$490)*F68/3,2)</f>
        <v>1300.5</v>
      </c>
    </row>
    <row r="69" spans="2:9" ht="19.5" customHeight="1">
      <c r="B69" s="313" t="str">
        <f>"kwota diet -  "&amp;C25</f>
        <v>kwota diet -  Wielka Brytania</v>
      </c>
      <c r="C69" s="402">
        <v>1</v>
      </c>
      <c r="D69" s="402">
        <v>1</v>
      </c>
      <c r="E69" s="402">
        <v>1</v>
      </c>
      <c r="F69" s="402">
        <v>1</v>
      </c>
      <c r="H69" s="399" t="str">
        <f>IF(ISERROR(INDEX($B$378:$E$490,MATCH(C25,$B$378:$B$490,1),3))=FALSE,INDEX($B$378:$E$490,MATCH(C25,$B$378:$B$490,1),3),0)</f>
        <v>GBP</v>
      </c>
      <c r="I69" s="308">
        <f>ROUND(SUMIF($B$378:$B$490,C25,$E$378:$E$490)*C69+SUMIF($B$378:$B$490,C25,$E$378:$E$490)*D69+SUMIF($B$378:$B$490,C25,$E$378:$E$490)*E69/2+SUMIF($B$378:$B$490,C25,$E$378:$E$490)*F69/3,2)</f>
        <v>99.17</v>
      </c>
    </row>
    <row r="70" spans="2:9" ht="19.5" customHeight="1">
      <c r="B70" s="313" t="str">
        <f>"kwota diet -  "&amp;C26</f>
        <v>kwota diet -  Stany Zjednoczone Ameryki (USA)</v>
      </c>
      <c r="C70" s="402">
        <v>1</v>
      </c>
      <c r="D70" s="402">
        <v>1</v>
      </c>
      <c r="E70" s="402">
        <v>1</v>
      </c>
      <c r="F70" s="402">
        <v>1</v>
      </c>
      <c r="H70" s="399" t="str">
        <f>IF(ISERROR(INDEX($B$378:$E$490,MATCH(C26,$B$378:$B$490,1),3))=FALSE,INDEX($B$378:$E$490,MATCH(C26,$B$378:$B$490,1),3),0)</f>
        <v>USD</v>
      </c>
      <c r="I70" s="308">
        <f>ROUND(SUMIF($B$378:$B$490,C26,$E$378:$E$490)*C70+SUMIF($B$378:$B$490,C26,$E$378:$E$490)*D70+SUMIF($B$378:$B$490,C26,$E$378:$E$490)*E70/2+SUMIF($B$378:$B$490,C26,$E$378:$E$490)*F70/3,2)</f>
        <v>167.17</v>
      </c>
    </row>
    <row r="71" spans="2:3" ht="19.5" customHeight="1">
      <c r="B71" s="1"/>
      <c r="C71" s="1"/>
    </row>
    <row r="72" spans="1:12" ht="19.5" customHeight="1">
      <c r="A72" s="538" t="s">
        <v>54</v>
      </c>
      <c r="B72" s="733" t="s">
        <v>378</v>
      </c>
      <c r="C72" s="734"/>
      <c r="D72" s="735"/>
      <c r="E72" s="309" t="str">
        <f>D492</f>
        <v>EUR</v>
      </c>
      <c r="F72" s="308">
        <f aca="true" t="shared" si="0" ref="F72:F82">IF(AND($E$45="Tak",$E$46="Tak"),SUMIF($E$55:$E$63,E72,$F$55:$F$63)+SUMIF($H$66:$H$70,E72,$I$66:$I$70),SUMIF($E$48:$E$52,E72,$F$48:$F$52))</f>
        <v>438.83000000000004</v>
      </c>
      <c r="L72" s="312" t="str">
        <f aca="true" t="shared" si="1" ref="L72:L82">E72</f>
        <v>EUR</v>
      </c>
    </row>
    <row r="73" spans="1:12" ht="19.5" customHeight="1">
      <c r="A73" s="538"/>
      <c r="B73" s="736"/>
      <c r="C73" s="737"/>
      <c r="D73" s="738"/>
      <c r="E73" s="309" t="str">
        <f aca="true" t="shared" si="2" ref="E73:E80">D493</f>
        <v>USD</v>
      </c>
      <c r="F73" s="308">
        <f t="shared" si="0"/>
        <v>417.16999999999996</v>
      </c>
      <c r="L73" s="312" t="str">
        <f t="shared" si="1"/>
        <v>USD</v>
      </c>
    </row>
    <row r="74" spans="2:12" ht="19.5" customHeight="1">
      <c r="B74" s="736"/>
      <c r="C74" s="737"/>
      <c r="D74" s="738"/>
      <c r="E74" s="309" t="str">
        <f t="shared" si="2"/>
        <v>PLN</v>
      </c>
      <c r="F74" s="308">
        <f t="shared" si="0"/>
        <v>500</v>
      </c>
      <c r="L74" s="312" t="str">
        <f t="shared" si="1"/>
        <v>PLN</v>
      </c>
    </row>
    <row r="75" spans="2:12" ht="19.5" customHeight="1">
      <c r="B75" s="736"/>
      <c r="C75" s="737"/>
      <c r="D75" s="738"/>
      <c r="E75" s="309" t="str">
        <f t="shared" si="2"/>
        <v>AUD</v>
      </c>
      <c r="F75" s="308">
        <f t="shared" si="0"/>
        <v>0</v>
      </c>
      <c r="L75" s="312" t="str">
        <f t="shared" si="1"/>
        <v>AUD</v>
      </c>
    </row>
    <row r="76" spans="2:12" ht="19.5" customHeight="1">
      <c r="B76" s="736"/>
      <c r="C76" s="737"/>
      <c r="D76" s="738"/>
      <c r="E76" s="309" t="str">
        <f t="shared" si="2"/>
        <v>CAD</v>
      </c>
      <c r="F76" s="308">
        <f t="shared" si="0"/>
        <v>0</v>
      </c>
      <c r="L76" s="312" t="str">
        <f t="shared" si="1"/>
        <v>CAD</v>
      </c>
    </row>
    <row r="77" spans="2:12" ht="19.5" customHeight="1">
      <c r="B77" s="736"/>
      <c r="C77" s="737"/>
      <c r="D77" s="738"/>
      <c r="E77" s="309" t="str">
        <f t="shared" si="2"/>
        <v>CHF</v>
      </c>
      <c r="F77" s="308">
        <f t="shared" si="0"/>
        <v>0</v>
      </c>
      <c r="L77" s="312" t="str">
        <f t="shared" si="1"/>
        <v>CHF</v>
      </c>
    </row>
    <row r="78" spans="2:12" ht="19.5" customHeight="1">
      <c r="B78" s="736"/>
      <c r="C78" s="737"/>
      <c r="D78" s="738"/>
      <c r="E78" s="309" t="str">
        <f t="shared" si="2"/>
        <v>DKK</v>
      </c>
      <c r="F78" s="308">
        <f t="shared" si="0"/>
        <v>3150.33</v>
      </c>
      <c r="L78" s="312" t="str">
        <f t="shared" si="1"/>
        <v>DKK</v>
      </c>
    </row>
    <row r="79" spans="2:12" ht="19.5" customHeight="1">
      <c r="B79" s="736"/>
      <c r="C79" s="737"/>
      <c r="D79" s="738"/>
      <c r="E79" s="309" t="str">
        <f t="shared" si="2"/>
        <v>GBP</v>
      </c>
      <c r="F79" s="308">
        <f t="shared" si="0"/>
        <v>99.17</v>
      </c>
      <c r="L79" s="312" t="str">
        <f t="shared" si="1"/>
        <v>GBP</v>
      </c>
    </row>
    <row r="80" spans="2:12" ht="19.5" customHeight="1">
      <c r="B80" s="736"/>
      <c r="C80" s="737"/>
      <c r="D80" s="738"/>
      <c r="E80" s="309" t="str">
        <f t="shared" si="2"/>
        <v>JPY</v>
      </c>
      <c r="F80" s="308">
        <f t="shared" si="0"/>
        <v>0</v>
      </c>
      <c r="L80" s="312" t="str">
        <f t="shared" si="1"/>
        <v>JPY</v>
      </c>
    </row>
    <row r="81" spans="2:12" ht="19.5" customHeight="1">
      <c r="B81" s="736"/>
      <c r="C81" s="737"/>
      <c r="D81" s="738"/>
      <c r="E81" s="309" t="str">
        <f>D501</f>
        <v>NOK</v>
      </c>
      <c r="F81" s="308">
        <f t="shared" si="0"/>
        <v>0</v>
      </c>
      <c r="L81" s="312" t="str">
        <f t="shared" si="1"/>
        <v>NOK</v>
      </c>
    </row>
    <row r="82" spans="2:12" ht="19.5" customHeight="1">
      <c r="B82" s="739"/>
      <c r="C82" s="740"/>
      <c r="D82" s="741"/>
      <c r="E82" s="309" t="str">
        <f>D502</f>
        <v>SEK</v>
      </c>
      <c r="F82" s="308">
        <f t="shared" si="0"/>
        <v>1300.5</v>
      </c>
      <c r="L82" s="312" t="str">
        <f t="shared" si="1"/>
        <v>SEK</v>
      </c>
    </row>
    <row r="83" spans="2:8" ht="19.5" customHeight="1" hidden="1">
      <c r="B83" s="1"/>
      <c r="C83" s="1"/>
      <c r="H83" s="310"/>
    </row>
    <row r="84" spans="2:8" ht="19.5" customHeight="1" hidden="1">
      <c r="B84" s="1"/>
      <c r="C84" s="1"/>
      <c r="E84" s="335" t="str">
        <f aca="true" t="shared" si="3" ref="E84:E89">VLOOKUP(F84,$F$72:$L$82,7,FALSE)</f>
        <v>DKK</v>
      </c>
      <c r="F84" s="311">
        <f>LARGE(F$72:F$82,1)</f>
        <v>3150.33</v>
      </c>
      <c r="H84" s="310"/>
    </row>
    <row r="85" spans="2:8" ht="19.5" customHeight="1" hidden="1">
      <c r="B85" s="1"/>
      <c r="C85" s="1"/>
      <c r="E85" s="335" t="str">
        <f t="shared" si="3"/>
        <v>SEK</v>
      </c>
      <c r="F85" s="311">
        <f>LARGE(F$72:F$82,2)</f>
        <v>1300.5</v>
      </c>
      <c r="H85" s="310"/>
    </row>
    <row r="86" spans="2:8" ht="19.5" customHeight="1" hidden="1">
      <c r="B86" s="1"/>
      <c r="C86" s="1"/>
      <c r="E86" s="335" t="str">
        <f t="shared" si="3"/>
        <v>PLN</v>
      </c>
      <c r="F86" s="311">
        <f>LARGE(F$72:F$82,3)</f>
        <v>500</v>
      </c>
      <c r="H86" s="310"/>
    </row>
    <row r="87" spans="2:8" ht="19.5" customHeight="1" hidden="1">
      <c r="B87" s="1"/>
      <c r="C87" s="1"/>
      <c r="E87" s="335" t="str">
        <f t="shared" si="3"/>
        <v>EUR</v>
      </c>
      <c r="F87" s="311">
        <f>LARGE(F$72:F$82,4)</f>
        <v>438.83000000000004</v>
      </c>
      <c r="H87" s="310"/>
    </row>
    <row r="88" spans="2:8" ht="19.5" customHeight="1" hidden="1">
      <c r="B88" s="1"/>
      <c r="C88" s="1"/>
      <c r="E88" s="335" t="str">
        <f t="shared" si="3"/>
        <v>USD</v>
      </c>
      <c r="F88" s="311">
        <f>LARGE(F$72:F$82,5)</f>
        <v>417.16999999999996</v>
      </c>
      <c r="H88" s="310"/>
    </row>
    <row r="89" spans="2:8" ht="19.5" customHeight="1" hidden="1">
      <c r="B89" s="1"/>
      <c r="C89" s="1"/>
      <c r="E89" s="335" t="str">
        <f t="shared" si="3"/>
        <v>GBP</v>
      </c>
      <c r="F89" s="311">
        <f>LARGE(F$72:F$82,6)</f>
        <v>99.17</v>
      </c>
      <c r="H89" s="310"/>
    </row>
    <row r="90" spans="2:3" ht="3.75" customHeight="1">
      <c r="B90" s="1"/>
      <c r="C90" s="1"/>
    </row>
    <row r="91" spans="1:6" ht="34.5" customHeight="1">
      <c r="A91" s="536" t="s">
        <v>360</v>
      </c>
      <c r="B91" s="549" t="s">
        <v>81</v>
      </c>
      <c r="C91" s="550"/>
      <c r="D91" s="550"/>
      <c r="E91" s="550"/>
      <c r="F91" s="551"/>
    </row>
    <row r="92" spans="2:3" ht="3.75" customHeight="1">
      <c r="B92" s="1"/>
      <c r="C92" s="1"/>
    </row>
    <row r="93" spans="1:8" s="33" customFormat="1" ht="37.5" customHeight="1">
      <c r="A93" s="536" t="s">
        <v>361</v>
      </c>
      <c r="B93" s="549" t="s">
        <v>483</v>
      </c>
      <c r="C93" s="550"/>
      <c r="D93" s="550"/>
      <c r="E93" s="550"/>
      <c r="F93" s="551"/>
      <c r="G93" s="5"/>
      <c r="H93" s="5"/>
    </row>
    <row r="94" spans="2:3" ht="3.75" customHeight="1">
      <c r="B94" s="1"/>
      <c r="C94" s="1"/>
    </row>
    <row r="95" spans="1:6" ht="20.25" customHeight="1">
      <c r="A95" s="536" t="s">
        <v>484</v>
      </c>
      <c r="B95" s="662" t="s">
        <v>55</v>
      </c>
      <c r="C95" s="663"/>
      <c r="D95" s="663"/>
      <c r="E95" s="663"/>
      <c r="F95" s="664"/>
    </row>
    <row r="96" spans="1:6" s="92" customFormat="1" ht="28.5" customHeight="1">
      <c r="A96" s="539"/>
      <c r="B96" s="729" t="s">
        <v>57</v>
      </c>
      <c r="C96" s="730"/>
      <c r="D96" s="731"/>
      <c r="E96" s="731"/>
      <c r="F96" s="732"/>
    </row>
    <row r="97" spans="1:6" s="93" customFormat="1" ht="28.5" customHeight="1">
      <c r="A97" s="540"/>
      <c r="B97" s="729" t="s">
        <v>56</v>
      </c>
      <c r="C97" s="730"/>
      <c r="D97" s="731"/>
      <c r="E97" s="731"/>
      <c r="F97" s="732"/>
    </row>
    <row r="98" spans="1:6" s="93" customFormat="1" ht="28.5" customHeight="1">
      <c r="A98" s="540"/>
      <c r="B98" s="729" t="s">
        <v>58</v>
      </c>
      <c r="C98" s="730"/>
      <c r="D98" s="731"/>
      <c r="E98" s="731"/>
      <c r="F98" s="732"/>
    </row>
    <row r="99" spans="1:6" s="93" customFormat="1" ht="28.5" customHeight="1">
      <c r="A99" s="540"/>
      <c r="B99" s="742" t="s">
        <v>79</v>
      </c>
      <c r="C99" s="743"/>
      <c r="D99" s="744"/>
      <c r="E99" s="744"/>
      <c r="F99" s="745"/>
    </row>
    <row r="100" spans="2:3" ht="3.75" customHeight="1">
      <c r="B100" s="1"/>
      <c r="C100" s="1"/>
    </row>
    <row r="101" spans="2:3" ht="22.5" customHeight="1">
      <c r="B101" s="1"/>
      <c r="C101" s="1"/>
    </row>
    <row r="102" spans="1:3" ht="18.75" customHeight="1">
      <c r="A102" s="535" t="s">
        <v>77</v>
      </c>
      <c r="B102" s="14" t="s">
        <v>84</v>
      </c>
      <c r="C102" s="14"/>
    </row>
    <row r="103" spans="2:3" ht="3.75" customHeight="1">
      <c r="B103" s="1"/>
      <c r="C103" s="1"/>
    </row>
    <row r="104" spans="1:6" ht="57.75" customHeight="1">
      <c r="A104" s="536" t="s">
        <v>78</v>
      </c>
      <c r="B104" s="549" t="s">
        <v>395</v>
      </c>
      <c r="C104" s="550"/>
      <c r="D104" s="550"/>
      <c r="E104" s="550"/>
      <c r="F104" s="551"/>
    </row>
    <row r="105" spans="1:6" ht="10.5" customHeight="1" thickBot="1">
      <c r="A105" s="536"/>
      <c r="B105" s="8"/>
      <c r="C105" s="8"/>
      <c r="D105" s="8"/>
      <c r="E105" s="8"/>
      <c r="F105" s="8"/>
    </row>
    <row r="106" spans="1:24" s="98" customFormat="1" ht="25.5" customHeight="1" thickBot="1">
      <c r="A106" s="249"/>
      <c r="B106" s="714" t="s">
        <v>59</v>
      </c>
      <c r="C106" s="715"/>
      <c r="D106" s="715"/>
      <c r="E106" s="715"/>
      <c r="F106" s="715"/>
      <c r="G106" s="715"/>
      <c r="H106" s="716"/>
      <c r="I106" s="714" t="s">
        <v>60</v>
      </c>
      <c r="J106" s="715"/>
      <c r="K106" s="715"/>
      <c r="L106" s="715"/>
      <c r="M106" s="715"/>
      <c r="N106" s="715"/>
      <c r="O106" s="716"/>
      <c r="P106" s="749" t="s">
        <v>83</v>
      </c>
      <c r="Q106" s="750"/>
      <c r="R106" s="751"/>
      <c r="S106" s="575" t="s">
        <v>431</v>
      </c>
      <c r="T106" s="576"/>
      <c r="U106" s="576"/>
      <c r="V106" s="576"/>
      <c r="W106" s="576"/>
      <c r="X106" s="577"/>
    </row>
    <row r="107" spans="1:24" s="111" customFormat="1" ht="62.25" customHeight="1">
      <c r="A107" s="350"/>
      <c r="B107" s="674" t="s">
        <v>185</v>
      </c>
      <c r="C107" s="300" t="s">
        <v>376</v>
      </c>
      <c r="D107" s="665" t="s">
        <v>187</v>
      </c>
      <c r="E107" s="666"/>
      <c r="F107" s="667"/>
      <c r="G107" s="676" t="s">
        <v>189</v>
      </c>
      <c r="H107" s="677"/>
      <c r="I107" s="674" t="s">
        <v>191</v>
      </c>
      <c r="J107" s="300" t="s">
        <v>376</v>
      </c>
      <c r="K107" s="665" t="s">
        <v>82</v>
      </c>
      <c r="L107" s="666"/>
      <c r="M107" s="667"/>
      <c r="N107" s="694" t="s">
        <v>192</v>
      </c>
      <c r="O107" s="695"/>
      <c r="P107" s="674" t="s">
        <v>193</v>
      </c>
      <c r="Q107" s="688" t="s">
        <v>194</v>
      </c>
      <c r="R107" s="679" t="s">
        <v>199</v>
      </c>
      <c r="S107" s="585" t="s">
        <v>87</v>
      </c>
      <c r="T107" s="586"/>
      <c r="U107" s="586"/>
      <c r="V107" s="587"/>
      <c r="W107" s="580" t="s">
        <v>200</v>
      </c>
      <c r="X107" s="581"/>
    </row>
    <row r="108" spans="1:24" s="111" customFormat="1" ht="45.75" customHeight="1">
      <c r="A108" s="350"/>
      <c r="B108" s="675"/>
      <c r="C108" s="301"/>
      <c r="D108" s="700" t="s">
        <v>188</v>
      </c>
      <c r="E108" s="701"/>
      <c r="F108" s="702"/>
      <c r="G108" s="653" t="s">
        <v>190</v>
      </c>
      <c r="H108" s="654"/>
      <c r="I108" s="675"/>
      <c r="J108" s="301"/>
      <c r="K108" s="668"/>
      <c r="L108" s="669"/>
      <c r="M108" s="670"/>
      <c r="N108" s="696"/>
      <c r="O108" s="697"/>
      <c r="P108" s="675"/>
      <c r="Q108" s="689"/>
      <c r="R108" s="680"/>
      <c r="S108" s="269" t="s">
        <v>394</v>
      </c>
      <c r="T108" s="274" t="s">
        <v>203</v>
      </c>
      <c r="U108" s="683" t="s">
        <v>88</v>
      </c>
      <c r="V108" s="584" t="s">
        <v>430</v>
      </c>
      <c r="W108" s="423"/>
      <c r="X108" s="398"/>
    </row>
    <row r="109" spans="1:24" s="111" customFormat="1" ht="27" customHeight="1">
      <c r="A109" s="350"/>
      <c r="B109" s="268" t="s">
        <v>186</v>
      </c>
      <c r="C109" s="686" t="s">
        <v>188</v>
      </c>
      <c r="D109" s="703"/>
      <c r="E109" s="704"/>
      <c r="F109" s="705"/>
      <c r="G109" s="265"/>
      <c r="H109" s="264"/>
      <c r="I109" s="675"/>
      <c r="J109" s="686" t="s">
        <v>188</v>
      </c>
      <c r="K109" s="671"/>
      <c r="L109" s="672"/>
      <c r="M109" s="673"/>
      <c r="N109" s="698"/>
      <c r="O109" s="699"/>
      <c r="P109" s="692" t="s">
        <v>477</v>
      </c>
      <c r="Q109" s="690" t="s">
        <v>476</v>
      </c>
      <c r="R109" s="681" t="s">
        <v>195</v>
      </c>
      <c r="S109" s="272" t="s">
        <v>201</v>
      </c>
      <c r="T109" s="273" t="s">
        <v>202</v>
      </c>
      <c r="U109" s="684"/>
      <c r="V109" s="578"/>
      <c r="W109" s="582" t="s">
        <v>198</v>
      </c>
      <c r="X109" s="578" t="s">
        <v>429</v>
      </c>
    </row>
    <row r="110" spans="1:25" s="111" customFormat="1" ht="72" customHeight="1">
      <c r="A110" s="350"/>
      <c r="B110" s="267"/>
      <c r="C110" s="687"/>
      <c r="D110" s="99" t="s">
        <v>62</v>
      </c>
      <c r="E110" s="99" t="s">
        <v>63</v>
      </c>
      <c r="F110" s="99" t="s">
        <v>64</v>
      </c>
      <c r="G110" s="100" t="s">
        <v>11</v>
      </c>
      <c r="H110" s="103" t="s">
        <v>80</v>
      </c>
      <c r="I110" s="706"/>
      <c r="J110" s="687"/>
      <c r="K110" s="99" t="s">
        <v>62</v>
      </c>
      <c r="L110" s="99" t="s">
        <v>63</v>
      </c>
      <c r="M110" s="99" t="s">
        <v>64</v>
      </c>
      <c r="N110" s="100" t="s">
        <v>11</v>
      </c>
      <c r="O110" s="103" t="s">
        <v>80</v>
      </c>
      <c r="P110" s="693"/>
      <c r="Q110" s="691"/>
      <c r="R110" s="682"/>
      <c r="S110" s="270" t="s">
        <v>196</v>
      </c>
      <c r="T110" s="271" t="s">
        <v>197</v>
      </c>
      <c r="U110" s="685"/>
      <c r="V110" s="579"/>
      <c r="W110" s="583"/>
      <c r="X110" s="579"/>
      <c r="Y110" s="278" t="s">
        <v>204</v>
      </c>
    </row>
    <row r="111" spans="1:28" s="33" customFormat="1" ht="28.5" customHeight="1">
      <c r="A111" s="255"/>
      <c r="B111" s="403" t="s">
        <v>65</v>
      </c>
      <c r="C111" s="404" t="s">
        <v>377</v>
      </c>
      <c r="D111" s="405" t="s">
        <v>67</v>
      </c>
      <c r="E111" s="405" t="s">
        <v>71</v>
      </c>
      <c r="F111" s="405">
        <v>2014</v>
      </c>
      <c r="G111" s="406" t="s">
        <v>74</v>
      </c>
      <c r="H111" s="407">
        <v>30</v>
      </c>
      <c r="I111" s="403" t="s">
        <v>370</v>
      </c>
      <c r="J111" s="404" t="s">
        <v>248</v>
      </c>
      <c r="K111" s="405" t="s">
        <v>68</v>
      </c>
      <c r="L111" s="405" t="s">
        <v>71</v>
      </c>
      <c r="M111" s="405">
        <v>2014</v>
      </c>
      <c r="N111" s="406">
        <v>14</v>
      </c>
      <c r="O111" s="407">
        <v>30</v>
      </c>
      <c r="P111" s="408" t="s">
        <v>0</v>
      </c>
      <c r="Q111" s="419">
        <v>150</v>
      </c>
      <c r="R111" s="415"/>
      <c r="S111" s="416"/>
      <c r="T111" s="113">
        <f aca="true" t="shared" si="4" ref="T111:T120">IF(ISERROR(VLOOKUP(P111,$B$304:$D$308,3,FALSE))=FALSE,VLOOKUP(P111,$B$304:$D$308,3,FALSE),0)</f>
        <v>0.2302</v>
      </c>
      <c r="U111" s="115">
        <f>ROUND(IF(S111&gt;0,Q111*S111,T111*Q111),2)</f>
        <v>34.53</v>
      </c>
      <c r="V111" s="421" t="str">
        <f>IF(U111&gt;0,"PLN","")</f>
        <v>PLN</v>
      </c>
      <c r="W111" s="424"/>
      <c r="X111" s="425" t="s">
        <v>348</v>
      </c>
      <c r="Y111" s="277" t="s">
        <v>205</v>
      </c>
      <c r="Z111"/>
      <c r="AA111"/>
      <c r="AB111"/>
    </row>
    <row r="112" spans="1:28" s="33" customFormat="1" ht="28.5" customHeight="1">
      <c r="A112" s="255"/>
      <c r="B112" s="403" t="s">
        <v>370</v>
      </c>
      <c r="C112" s="404" t="s">
        <v>248</v>
      </c>
      <c r="D112" s="405" t="s">
        <v>69</v>
      </c>
      <c r="E112" s="405" t="s">
        <v>71</v>
      </c>
      <c r="F112" s="405">
        <v>2014</v>
      </c>
      <c r="G112" s="406" t="s">
        <v>75</v>
      </c>
      <c r="H112" s="407">
        <v>30</v>
      </c>
      <c r="I112" s="403" t="s">
        <v>371</v>
      </c>
      <c r="J112" s="404" t="s">
        <v>300</v>
      </c>
      <c r="K112" s="405" t="s">
        <v>70</v>
      </c>
      <c r="L112" s="405" t="s">
        <v>71</v>
      </c>
      <c r="M112" s="405">
        <v>2014</v>
      </c>
      <c r="N112" s="406">
        <v>17</v>
      </c>
      <c r="O112" s="407">
        <v>30</v>
      </c>
      <c r="P112" s="408"/>
      <c r="Q112" s="419"/>
      <c r="R112" s="415" t="s">
        <v>89</v>
      </c>
      <c r="S112" s="416"/>
      <c r="T112" s="113">
        <f t="shared" si="4"/>
        <v>0</v>
      </c>
      <c r="U112" s="115">
        <f aca="true" t="shared" si="5" ref="U112:U120">ROUND(IF(S112&gt;0,Q112*S112,T112*Q112),2)</f>
        <v>0</v>
      </c>
      <c r="V112" s="421">
        <f aca="true" t="shared" si="6" ref="V112:V120">IF(U112&gt;0,"PLN","")</f>
      </c>
      <c r="W112" s="424">
        <v>45</v>
      </c>
      <c r="X112" s="425" t="s">
        <v>224</v>
      </c>
      <c r="Y112" s="277" t="s">
        <v>205</v>
      </c>
      <c r="Z112"/>
      <c r="AA112"/>
      <c r="AB112"/>
    </row>
    <row r="113" spans="1:28" s="33" customFormat="1" ht="28.5" customHeight="1">
      <c r="A113" s="255"/>
      <c r="B113" s="403" t="s">
        <v>371</v>
      </c>
      <c r="C113" s="404" t="s">
        <v>300</v>
      </c>
      <c r="D113" s="405" t="s">
        <v>71</v>
      </c>
      <c r="E113" s="405" t="s">
        <v>71</v>
      </c>
      <c r="F113" s="405">
        <v>2014</v>
      </c>
      <c r="G113" s="406" t="s">
        <v>74</v>
      </c>
      <c r="H113" s="407">
        <v>30</v>
      </c>
      <c r="I113" s="403" t="s">
        <v>372</v>
      </c>
      <c r="J113" s="404" t="s">
        <v>321</v>
      </c>
      <c r="K113" s="405" t="s">
        <v>71</v>
      </c>
      <c r="L113" s="405" t="s">
        <v>71</v>
      </c>
      <c r="M113" s="405">
        <v>2014</v>
      </c>
      <c r="N113" s="406">
        <v>16</v>
      </c>
      <c r="O113" s="407">
        <v>30</v>
      </c>
      <c r="P113" s="408"/>
      <c r="Q113" s="419"/>
      <c r="R113" s="415" t="s">
        <v>113</v>
      </c>
      <c r="S113" s="416"/>
      <c r="T113" s="113">
        <f t="shared" si="4"/>
        <v>0</v>
      </c>
      <c r="U113" s="115">
        <f t="shared" si="5"/>
        <v>0</v>
      </c>
      <c r="V113" s="421">
        <f t="shared" si="6"/>
      </c>
      <c r="W113" s="424">
        <v>66</v>
      </c>
      <c r="X113" s="425" t="s">
        <v>229</v>
      </c>
      <c r="Y113" s="277" t="s">
        <v>205</v>
      </c>
      <c r="Z113"/>
      <c r="AA113"/>
      <c r="AB113"/>
    </row>
    <row r="114" spans="1:28" s="33" customFormat="1" ht="28.5" customHeight="1">
      <c r="A114" s="255"/>
      <c r="B114" s="403" t="s">
        <v>372</v>
      </c>
      <c r="C114" s="404" t="s">
        <v>321</v>
      </c>
      <c r="D114" s="405" t="s">
        <v>72</v>
      </c>
      <c r="E114" s="405" t="s">
        <v>71</v>
      </c>
      <c r="F114" s="405">
        <v>2014</v>
      </c>
      <c r="G114" s="406" t="s">
        <v>74</v>
      </c>
      <c r="H114" s="407">
        <v>30</v>
      </c>
      <c r="I114" s="403" t="s">
        <v>373</v>
      </c>
      <c r="J114" s="404" t="s">
        <v>334</v>
      </c>
      <c r="K114" s="405" t="s">
        <v>72</v>
      </c>
      <c r="L114" s="405" t="s">
        <v>71</v>
      </c>
      <c r="M114" s="405">
        <v>2014</v>
      </c>
      <c r="N114" s="406">
        <v>15</v>
      </c>
      <c r="O114" s="407">
        <v>30</v>
      </c>
      <c r="P114" s="408"/>
      <c r="Q114" s="419"/>
      <c r="R114" s="415" t="s">
        <v>114</v>
      </c>
      <c r="S114" s="416"/>
      <c r="T114" s="113">
        <f t="shared" si="4"/>
        <v>0</v>
      </c>
      <c r="U114" s="115">
        <f t="shared" si="5"/>
        <v>0</v>
      </c>
      <c r="V114" s="421">
        <f t="shared" si="6"/>
      </c>
      <c r="W114" s="424">
        <v>80</v>
      </c>
      <c r="X114" s="425" t="s">
        <v>322</v>
      </c>
      <c r="Y114" s="277" t="s">
        <v>205</v>
      </c>
      <c r="Z114"/>
      <c r="AA114"/>
      <c r="AB114"/>
    </row>
    <row r="115" spans="1:28" s="33" customFormat="1" ht="28.5" customHeight="1">
      <c r="A115" s="255"/>
      <c r="B115" s="403" t="s">
        <v>373</v>
      </c>
      <c r="C115" s="404" t="s">
        <v>334</v>
      </c>
      <c r="D115" s="405" t="s">
        <v>73</v>
      </c>
      <c r="E115" s="405" t="s">
        <v>71</v>
      </c>
      <c r="F115" s="405">
        <v>2014</v>
      </c>
      <c r="G115" s="406" t="s">
        <v>74</v>
      </c>
      <c r="H115" s="407">
        <v>30</v>
      </c>
      <c r="I115" s="403" t="s">
        <v>374</v>
      </c>
      <c r="J115" s="404" t="s">
        <v>320</v>
      </c>
      <c r="K115" s="405" t="s">
        <v>73</v>
      </c>
      <c r="L115" s="405" t="s">
        <v>71</v>
      </c>
      <c r="M115" s="405">
        <v>2014</v>
      </c>
      <c r="N115" s="406">
        <v>17</v>
      </c>
      <c r="O115" s="407">
        <v>30</v>
      </c>
      <c r="P115" s="408" t="s">
        <v>3</v>
      </c>
      <c r="Q115" s="419">
        <v>35</v>
      </c>
      <c r="R115" s="415"/>
      <c r="S115" s="416"/>
      <c r="T115" s="113">
        <f t="shared" si="4"/>
        <v>0.8358</v>
      </c>
      <c r="U115" s="115">
        <f t="shared" si="5"/>
        <v>29.25</v>
      </c>
      <c r="V115" s="421" t="str">
        <f t="shared" si="6"/>
        <v>PLN</v>
      </c>
      <c r="W115" s="424"/>
      <c r="X115" s="425"/>
      <c r="Y115" s="277" t="s">
        <v>205</v>
      </c>
      <c r="Z115"/>
      <c r="AA115"/>
      <c r="AB115"/>
    </row>
    <row r="116" spans="1:28" s="60" customFormat="1" ht="28.5" customHeight="1">
      <c r="A116" s="329"/>
      <c r="B116" s="403" t="s">
        <v>374</v>
      </c>
      <c r="C116" s="404" t="s">
        <v>320</v>
      </c>
      <c r="D116" s="405" t="s">
        <v>74</v>
      </c>
      <c r="E116" s="405" t="s">
        <v>71</v>
      </c>
      <c r="F116" s="405">
        <v>2014</v>
      </c>
      <c r="G116" s="406" t="s">
        <v>74</v>
      </c>
      <c r="H116" s="407">
        <v>30</v>
      </c>
      <c r="I116" s="403" t="s">
        <v>65</v>
      </c>
      <c r="J116" s="404" t="s">
        <v>377</v>
      </c>
      <c r="K116" s="405" t="s">
        <v>74</v>
      </c>
      <c r="L116" s="405" t="s">
        <v>71</v>
      </c>
      <c r="M116" s="405">
        <v>2014</v>
      </c>
      <c r="N116" s="406">
        <v>18</v>
      </c>
      <c r="O116" s="407">
        <v>30</v>
      </c>
      <c r="P116" s="408" t="s">
        <v>3</v>
      </c>
      <c r="Q116" s="419">
        <v>340</v>
      </c>
      <c r="R116" s="415"/>
      <c r="S116" s="416"/>
      <c r="T116" s="113">
        <f t="shared" si="4"/>
        <v>0.8358</v>
      </c>
      <c r="U116" s="115">
        <f t="shared" si="5"/>
        <v>284.17</v>
      </c>
      <c r="V116" s="421" t="str">
        <f t="shared" si="6"/>
        <v>PLN</v>
      </c>
      <c r="W116" s="424"/>
      <c r="X116" s="425"/>
      <c r="Y116" s="277" t="s">
        <v>205</v>
      </c>
      <c r="Z116"/>
      <c r="AA116"/>
      <c r="AB116"/>
    </row>
    <row r="117" spans="1:28" s="33" customFormat="1" ht="28.5" customHeight="1">
      <c r="A117" s="255"/>
      <c r="B117" s="403"/>
      <c r="C117" s="404"/>
      <c r="D117" s="405"/>
      <c r="E117" s="405"/>
      <c r="F117" s="405"/>
      <c r="G117" s="406"/>
      <c r="H117" s="407"/>
      <c r="I117" s="403"/>
      <c r="J117" s="404"/>
      <c r="K117" s="405"/>
      <c r="L117" s="405"/>
      <c r="M117" s="405"/>
      <c r="N117" s="406"/>
      <c r="O117" s="407"/>
      <c r="P117" s="408"/>
      <c r="Q117" s="419"/>
      <c r="R117" s="415"/>
      <c r="S117" s="416"/>
      <c r="T117" s="113">
        <f t="shared" si="4"/>
        <v>0</v>
      </c>
      <c r="U117" s="115">
        <f t="shared" si="5"/>
        <v>0</v>
      </c>
      <c r="V117" s="421">
        <f t="shared" si="6"/>
      </c>
      <c r="W117" s="424"/>
      <c r="X117" s="425"/>
      <c r="Y117" s="277" t="s">
        <v>205</v>
      </c>
      <c r="Z117"/>
      <c r="AA117"/>
      <c r="AB117"/>
    </row>
    <row r="118" spans="1:28" s="33" customFormat="1" ht="28.5" customHeight="1">
      <c r="A118" s="255"/>
      <c r="B118" s="403"/>
      <c r="C118" s="404"/>
      <c r="D118" s="405"/>
      <c r="E118" s="405"/>
      <c r="F118" s="405"/>
      <c r="G118" s="406"/>
      <c r="H118" s="407"/>
      <c r="I118" s="403"/>
      <c r="J118" s="404"/>
      <c r="K118" s="405"/>
      <c r="L118" s="405"/>
      <c r="M118" s="405"/>
      <c r="N118" s="406"/>
      <c r="O118" s="407"/>
      <c r="P118" s="408"/>
      <c r="Q118" s="419"/>
      <c r="R118" s="415"/>
      <c r="S118" s="416"/>
      <c r="T118" s="113">
        <f t="shared" si="4"/>
        <v>0</v>
      </c>
      <c r="U118" s="115">
        <f t="shared" si="5"/>
        <v>0</v>
      </c>
      <c r="V118" s="421">
        <f t="shared" si="6"/>
      </c>
      <c r="W118" s="424"/>
      <c r="X118" s="425"/>
      <c r="Y118" s="277" t="s">
        <v>205</v>
      </c>
      <c r="Z118"/>
      <c r="AA118"/>
      <c r="AB118"/>
    </row>
    <row r="119" spans="1:28" s="33" customFormat="1" ht="28.5" customHeight="1">
      <c r="A119" s="255"/>
      <c r="B119" s="403"/>
      <c r="C119" s="404"/>
      <c r="D119" s="405"/>
      <c r="E119" s="405"/>
      <c r="F119" s="405"/>
      <c r="G119" s="406"/>
      <c r="H119" s="407"/>
      <c r="I119" s="403"/>
      <c r="J119" s="404"/>
      <c r="K119" s="405"/>
      <c r="L119" s="405"/>
      <c r="M119" s="405"/>
      <c r="N119" s="406"/>
      <c r="O119" s="407"/>
      <c r="P119" s="408"/>
      <c r="Q119" s="419"/>
      <c r="R119" s="415"/>
      <c r="S119" s="416"/>
      <c r="T119" s="113">
        <f t="shared" si="4"/>
        <v>0</v>
      </c>
      <c r="U119" s="115">
        <f t="shared" si="5"/>
        <v>0</v>
      </c>
      <c r="V119" s="421">
        <f t="shared" si="6"/>
      </c>
      <c r="W119" s="424"/>
      <c r="X119" s="425"/>
      <c r="Y119" s="277" t="s">
        <v>205</v>
      </c>
      <c r="Z119"/>
      <c r="AA119"/>
      <c r="AB119"/>
    </row>
    <row r="120" spans="1:28" s="33" customFormat="1" ht="28.5" customHeight="1" thickBot="1">
      <c r="A120" s="255"/>
      <c r="B120" s="409"/>
      <c r="C120" s="410"/>
      <c r="D120" s="411"/>
      <c r="E120" s="411"/>
      <c r="F120" s="412"/>
      <c r="G120" s="411"/>
      <c r="H120" s="413"/>
      <c r="I120" s="409"/>
      <c r="J120" s="410"/>
      <c r="K120" s="411"/>
      <c r="L120" s="412"/>
      <c r="M120" s="412"/>
      <c r="N120" s="411"/>
      <c r="O120" s="413"/>
      <c r="P120" s="414"/>
      <c r="Q120" s="420"/>
      <c r="R120" s="417"/>
      <c r="S120" s="418"/>
      <c r="T120" s="114">
        <f t="shared" si="4"/>
        <v>0</v>
      </c>
      <c r="U120" s="116">
        <f t="shared" si="5"/>
        <v>0</v>
      </c>
      <c r="V120" s="422">
        <f t="shared" si="6"/>
      </c>
      <c r="W120" s="426"/>
      <c r="X120" s="331"/>
      <c r="Y120" s="277" t="s">
        <v>206</v>
      </c>
      <c r="Z120"/>
      <c r="AA120"/>
      <c r="AB120"/>
    </row>
    <row r="121" spans="1:28" s="33" customFormat="1" ht="5.25" customHeight="1">
      <c r="A121" s="290"/>
      <c r="B121" s="7"/>
      <c r="C121" s="7"/>
      <c r="F121" s="5"/>
      <c r="G121" s="5"/>
      <c r="H121" s="5"/>
      <c r="Z121"/>
      <c r="AA121"/>
      <c r="AB121"/>
    </row>
    <row r="122" spans="1:28" ht="29.25" customHeight="1">
      <c r="A122" s="541" t="s">
        <v>148</v>
      </c>
      <c r="B122" s="549" t="s">
        <v>218</v>
      </c>
      <c r="C122" s="550"/>
      <c r="D122" s="550"/>
      <c r="E122" s="550"/>
      <c r="F122" s="550"/>
      <c r="G122" s="550"/>
      <c r="H122" s="614"/>
      <c r="S122" s="678" t="s">
        <v>184</v>
      </c>
      <c r="T122" s="678"/>
      <c r="U122" s="678"/>
      <c r="V122" s="678"/>
      <c r="W122" s="678"/>
      <c r="X122" s="275"/>
      <c r="Z122"/>
      <c r="AA122"/>
      <c r="AB122"/>
    </row>
    <row r="123" spans="1:24" ht="29.25" customHeight="1">
      <c r="A123" s="536"/>
      <c r="B123" s="549" t="s">
        <v>217</v>
      </c>
      <c r="C123" s="550"/>
      <c r="D123" s="550"/>
      <c r="E123" s="550"/>
      <c r="F123" s="550"/>
      <c r="G123" s="550"/>
      <c r="H123" s="614"/>
      <c r="S123" s="279"/>
      <c r="T123" s="279"/>
      <c r="U123" s="279"/>
      <c r="V123" s="389"/>
      <c r="W123" s="279"/>
      <c r="X123" s="275"/>
    </row>
    <row r="124" spans="1:24" ht="34.5" customHeight="1">
      <c r="A124" s="536"/>
      <c r="B124" s="655" t="s">
        <v>214</v>
      </c>
      <c r="C124" s="656"/>
      <c r="D124" s="656"/>
      <c r="E124" s="656"/>
      <c r="F124" s="656"/>
      <c r="G124" s="656"/>
      <c r="H124" s="657"/>
      <c r="S124" s="279"/>
      <c r="T124" s="279"/>
      <c r="U124" s="279"/>
      <c r="V124" s="389"/>
      <c r="W124" s="279"/>
      <c r="X124" s="275"/>
    </row>
    <row r="125" spans="1:24" ht="34.5" customHeight="1">
      <c r="A125" s="536"/>
      <c r="B125" s="655" t="s">
        <v>216</v>
      </c>
      <c r="C125" s="656"/>
      <c r="D125" s="656"/>
      <c r="E125" s="656"/>
      <c r="F125" s="656"/>
      <c r="G125" s="656"/>
      <c r="H125" s="657"/>
      <c r="S125" s="279"/>
      <c r="T125" s="279"/>
      <c r="U125" s="279"/>
      <c r="V125" s="389"/>
      <c r="W125" s="279"/>
      <c r="X125" s="275"/>
    </row>
    <row r="126" spans="1:24" ht="34.5" customHeight="1">
      <c r="A126" s="536"/>
      <c r="B126" s="655" t="s">
        <v>215</v>
      </c>
      <c r="C126" s="656"/>
      <c r="D126" s="656"/>
      <c r="E126" s="656"/>
      <c r="F126" s="656"/>
      <c r="G126" s="656"/>
      <c r="H126" s="657"/>
      <c r="S126" s="279"/>
      <c r="T126" s="279"/>
      <c r="U126" s="279"/>
      <c r="V126" s="389"/>
      <c r="W126" s="279"/>
      <c r="X126" s="275"/>
    </row>
    <row r="127" spans="1:24" ht="5.25" customHeight="1" thickBot="1">
      <c r="A127" s="536"/>
      <c r="B127" s="334"/>
      <c r="C127" s="334"/>
      <c r="D127" s="334"/>
      <c r="E127" s="334"/>
      <c r="F127" s="334"/>
      <c r="G127" s="334"/>
      <c r="H127" s="334"/>
      <c r="S127" s="299"/>
      <c r="T127" s="299"/>
      <c r="U127" s="299"/>
      <c r="V127" s="389"/>
      <c r="W127" s="299"/>
      <c r="X127" s="275"/>
    </row>
    <row r="128" spans="1:24" ht="51" customHeight="1" thickBot="1">
      <c r="A128" s="536" t="s">
        <v>173</v>
      </c>
      <c r="B128" s="527" t="s">
        <v>379</v>
      </c>
      <c r="C128" s="334"/>
      <c r="D128" s="334"/>
      <c r="E128" s="334"/>
      <c r="F128" s="334"/>
      <c r="G128" s="334"/>
      <c r="H128" s="334"/>
      <c r="S128" s="333"/>
      <c r="T128" s="333"/>
      <c r="U128" s="333"/>
      <c r="V128" s="389"/>
      <c r="W128" s="333"/>
      <c r="X128" s="275"/>
    </row>
    <row r="129" spans="1:24" ht="34.5" customHeight="1">
      <c r="A129" s="536"/>
      <c r="B129" s="360" t="s">
        <v>409</v>
      </c>
      <c r="C129" s="359" t="str">
        <f>C22</f>
        <v>Dania</v>
      </c>
      <c r="D129" s="359" t="str">
        <f>C23</f>
        <v>Niemcy</v>
      </c>
      <c r="E129" s="359" t="str">
        <f>C24</f>
        <v>Szwecja</v>
      </c>
      <c r="F129" s="359" t="str">
        <f>C25</f>
        <v>Wielka Brytania</v>
      </c>
      <c r="G129" s="588" t="str">
        <f>C26</f>
        <v>Stany Zjednoczone Ameryki (USA)</v>
      </c>
      <c r="H129" s="589"/>
      <c r="S129" s="299"/>
      <c r="T129" s="299"/>
      <c r="U129" s="299"/>
      <c r="V129" s="389"/>
      <c r="W129" s="299"/>
      <c r="X129" s="275"/>
    </row>
    <row r="130" spans="1:24" ht="16.5" customHeight="1">
      <c r="A130" s="536"/>
      <c r="B130" s="360" t="s">
        <v>381</v>
      </c>
      <c r="C130" s="355" t="str">
        <f>IF(ISERROR(VLOOKUP(C$129,$B$378:$E$490,3,FALSE))=FALSE,VLOOKUP(C$129,$B$378:$E$490,3,FALSE),0)</f>
        <v>DKK</v>
      </c>
      <c r="D130" s="355" t="str">
        <f>IF(ISERROR(VLOOKUP(D$129,$B$378:$E$490,3,FALSE))=FALSE,VLOOKUP(D$129,$B$378:$E$490,3,FALSE),0)</f>
        <v>EUR</v>
      </c>
      <c r="E130" s="355" t="str">
        <f>IF(ISERROR(VLOOKUP(E$129,$B$378:$E$490,3,FALSE))=FALSE,VLOOKUP(E$129,$B$378:$E$490,3,FALSE),0)</f>
        <v>SEK</v>
      </c>
      <c r="F130" s="355" t="str">
        <f>IF(ISERROR(VLOOKUP(F$129,$B$378:$E$490,3,FALSE))=FALSE,VLOOKUP(F$129,$B$378:$E$490,3,FALSE),0)</f>
        <v>GBP</v>
      </c>
      <c r="G130" s="590" t="str">
        <f>IF(ISERROR(VLOOKUP(G$129,$B$378:$E$490,3,FALSE))=FALSE,VLOOKUP(G$129,$B$378:$E$490,3,FALSE),0)</f>
        <v>USD</v>
      </c>
      <c r="H130" s="591"/>
      <c r="S130" s="299"/>
      <c r="T130" s="299"/>
      <c r="U130" s="299"/>
      <c r="V130" s="389"/>
      <c r="W130" s="299"/>
      <c r="X130" s="275"/>
    </row>
    <row r="131" spans="1:24" ht="46.5" customHeight="1">
      <c r="A131" s="536"/>
      <c r="B131" s="361" t="s">
        <v>456</v>
      </c>
      <c r="C131" s="341">
        <v>1</v>
      </c>
      <c r="D131" s="341">
        <v>1</v>
      </c>
      <c r="E131" s="341">
        <v>1</v>
      </c>
      <c r="F131" s="341">
        <v>1</v>
      </c>
      <c r="G131" s="631">
        <v>1</v>
      </c>
      <c r="H131" s="632"/>
      <c r="S131" s="299"/>
      <c r="T131" s="299"/>
      <c r="U131" s="299"/>
      <c r="V131" s="389"/>
      <c r="W131" s="299"/>
      <c r="X131" s="275"/>
    </row>
    <row r="132" spans="1:24" ht="16.5" customHeight="1">
      <c r="A132" s="536"/>
      <c r="B132" s="362" t="s">
        <v>380</v>
      </c>
      <c r="C132" s="338">
        <f>IF(ISERROR(VLOOKUP(C$129,$B$378:$E$490,4,FALSE))=FALSE,VLOOKUP(C$129,$B$378:$E$490,4,FALSE)*C131,0)</f>
        <v>406</v>
      </c>
      <c r="D132" s="338">
        <f>IF(ISERROR(VLOOKUP(D$129,$B$378:$E$490,4,FALSE))=FALSE,VLOOKUP(D$129,$B$378:$E$490,4,FALSE)*D131,0)</f>
        <v>49</v>
      </c>
      <c r="E132" s="338">
        <f>IF(ISERROR(VLOOKUP(E$129,$B$378:$E$490,4,FALSE))=FALSE,VLOOKUP(E$129,$B$378:$E$490,4,FALSE)*E131,0)</f>
        <v>459</v>
      </c>
      <c r="F132" s="338">
        <f>IF(ISERROR(VLOOKUP(F$129,$B$378:$E$490,4,FALSE))=FALSE,VLOOKUP(F$129,$B$378:$E$490,4,FALSE)*F131,0)</f>
        <v>35</v>
      </c>
      <c r="G132" s="623">
        <f>IF(ISERROR(VLOOKUP(G$129,$B$378:$E$490,4,FALSE))=FALSE,VLOOKUP(G$129,$B$378:$E$490,4,FALSE)*F131,0)</f>
        <v>59</v>
      </c>
      <c r="H132" s="624"/>
      <c r="S132" s="299"/>
      <c r="T132" s="299"/>
      <c r="U132" s="299"/>
      <c r="V132" s="389"/>
      <c r="W132" s="299"/>
      <c r="X132" s="275"/>
    </row>
    <row r="133" spans="1:24" ht="2.25" customHeight="1">
      <c r="A133" s="536"/>
      <c r="B133" s="363"/>
      <c r="C133" s="334"/>
      <c r="D133" s="334"/>
      <c r="E133" s="334"/>
      <c r="F133" s="334"/>
      <c r="G133" s="720"/>
      <c r="H133" s="721"/>
      <c r="S133" s="333"/>
      <c r="T133" s="333"/>
      <c r="U133" s="333"/>
      <c r="V133" s="389"/>
      <c r="W133" s="333"/>
      <c r="X133" s="275"/>
    </row>
    <row r="134" spans="1:24" ht="46.5" customHeight="1">
      <c r="A134" s="536"/>
      <c r="B134" s="361" t="s">
        <v>457</v>
      </c>
      <c r="C134" s="341">
        <v>1</v>
      </c>
      <c r="D134" s="341">
        <v>1</v>
      </c>
      <c r="E134" s="341">
        <v>1</v>
      </c>
      <c r="F134" s="341">
        <v>1</v>
      </c>
      <c r="G134" s="631">
        <v>1</v>
      </c>
      <c r="H134" s="632"/>
      <c r="S134" s="299"/>
      <c r="T134" s="299"/>
      <c r="U134" s="299"/>
      <c r="V134" s="389"/>
      <c r="W134" s="299"/>
      <c r="X134" s="275"/>
    </row>
    <row r="135" spans="1:24" ht="16.5" customHeight="1">
      <c r="A135" s="536"/>
      <c r="B135" s="362" t="s">
        <v>380</v>
      </c>
      <c r="C135" s="338">
        <f>IF(ISERROR(VLOOKUP(C$129,$B$378:$E$490,4,FALSE))=FALSE,VLOOKUP(C$129,$B$378:$E$490,4,FALSE)*C134,0)</f>
        <v>406</v>
      </c>
      <c r="D135" s="338">
        <f>IF(ISERROR(VLOOKUP(D$129,$B$378:$E$490,4,FALSE))=FALSE,VLOOKUP(D$129,$B$378:$E$490,4,FALSE)*D134,0)</f>
        <v>49</v>
      </c>
      <c r="E135" s="338">
        <f>IF(ISERROR(VLOOKUP(E$129,$B$378:$E$490,4,FALSE))=FALSE,VLOOKUP(E$129,$B$378:$E$490,4,FALSE)*E134,0)</f>
        <v>459</v>
      </c>
      <c r="F135" s="338">
        <f>IF(ISERROR(VLOOKUP(F$129,$B$378:$E$490,4,FALSE))=FALSE,VLOOKUP(F$129,$B$378:$E$490,4,FALSE)*F134,0)</f>
        <v>35</v>
      </c>
      <c r="G135" s="623">
        <f>IF(ISERROR(VLOOKUP(G$129,$B$378:$E$490,4,FALSE))=FALSE,VLOOKUP(G$129,$B$378:$E$490,4,FALSE)*F134,0)</f>
        <v>59</v>
      </c>
      <c r="H135" s="624"/>
      <c r="S135" s="299"/>
      <c r="T135" s="299"/>
      <c r="U135" s="299"/>
      <c r="V135" s="389"/>
      <c r="W135" s="299"/>
      <c r="X135" s="275"/>
    </row>
    <row r="136" spans="1:24" ht="2.25" customHeight="1">
      <c r="A136" s="536"/>
      <c r="B136" s="363"/>
      <c r="C136" s="334"/>
      <c r="D136" s="334"/>
      <c r="E136" s="334"/>
      <c r="F136" s="334"/>
      <c r="G136" s="720"/>
      <c r="H136" s="721"/>
      <c r="S136" s="333"/>
      <c r="T136" s="333"/>
      <c r="U136" s="333"/>
      <c r="V136" s="389"/>
      <c r="W136" s="333"/>
      <c r="X136" s="275"/>
    </row>
    <row r="137" spans="1:24" ht="54" customHeight="1">
      <c r="A137" s="536"/>
      <c r="B137" s="361" t="s">
        <v>458</v>
      </c>
      <c r="C137" s="341">
        <v>1</v>
      </c>
      <c r="D137" s="341">
        <v>1</v>
      </c>
      <c r="E137" s="341">
        <v>1</v>
      </c>
      <c r="F137" s="341">
        <v>1</v>
      </c>
      <c r="G137" s="631">
        <v>1</v>
      </c>
      <c r="H137" s="632"/>
      <c r="S137" s="299"/>
      <c r="T137" s="299"/>
      <c r="U137" s="299"/>
      <c r="V137" s="389"/>
      <c r="W137" s="299"/>
      <c r="X137" s="275"/>
    </row>
    <row r="138" spans="1:24" ht="16.5" customHeight="1">
      <c r="A138" s="536"/>
      <c r="B138" s="362" t="s">
        <v>380</v>
      </c>
      <c r="C138" s="338">
        <f>IF(ISERROR(VLOOKUP(C$129,$B$378:$E$490,4,FALSE))=FALSE,ROUND(VLOOKUP(C$129,$B$378:$E$490,4,FALSE)*C137*0.5,2),0)</f>
        <v>203</v>
      </c>
      <c r="D138" s="338">
        <f>IF(ISERROR(VLOOKUP(D$129,$B$378:$E$490,4,FALSE))=FALSE,ROUND(VLOOKUP(D$129,$B$378:$E$490,4,FALSE)*D137*0.5,2),0)</f>
        <v>24.5</v>
      </c>
      <c r="E138" s="338">
        <f>IF(ISERROR(VLOOKUP(E$129,$B$378:$E$490,4,FALSE))=FALSE,ROUND(VLOOKUP(E$129,$B$378:$E$490,4,FALSE)*E137*0.5,2),0)</f>
        <v>229.5</v>
      </c>
      <c r="F138" s="338">
        <f>IF(ISERROR(VLOOKUP(F$129,$B$378:$E$490,4,FALSE))=FALSE,ROUND(VLOOKUP(F$129,$B$378:$E$490,4,FALSE)*F137*0.5,2),0)</f>
        <v>17.5</v>
      </c>
      <c r="G138" s="623">
        <f>IF(ISERROR(VLOOKUP(G$129,$B$378:$E$490,4,FALSE))=FALSE,ROUND(VLOOKUP(G$129,$B$378:$E$490,4,FALSE)*G137*0.5,2),0)</f>
        <v>29.5</v>
      </c>
      <c r="H138" s="624"/>
      <c r="S138" s="299"/>
      <c r="T138" s="299"/>
      <c r="U138" s="299"/>
      <c r="V138" s="389"/>
      <c r="W138" s="299"/>
      <c r="X138" s="275"/>
    </row>
    <row r="139" spans="1:24" ht="2.25" customHeight="1">
      <c r="A139" s="536"/>
      <c r="B139" s="363"/>
      <c r="C139" s="334"/>
      <c r="D139" s="334"/>
      <c r="E139" s="334"/>
      <c r="F139" s="334"/>
      <c r="G139" s="720"/>
      <c r="H139" s="721"/>
      <c r="S139" s="333"/>
      <c r="T139" s="333"/>
      <c r="U139" s="333"/>
      <c r="V139" s="389"/>
      <c r="W139" s="333"/>
      <c r="X139" s="275"/>
    </row>
    <row r="140" spans="1:24" ht="47.25" customHeight="1">
      <c r="A140" s="536"/>
      <c r="B140" s="361" t="s">
        <v>459</v>
      </c>
      <c r="C140" s="341">
        <v>1</v>
      </c>
      <c r="D140" s="341">
        <v>1</v>
      </c>
      <c r="E140" s="341">
        <v>1</v>
      </c>
      <c r="F140" s="341">
        <v>1</v>
      </c>
      <c r="G140" s="631">
        <v>1</v>
      </c>
      <c r="H140" s="632"/>
      <c r="S140" s="299"/>
      <c r="T140" s="299"/>
      <c r="U140" s="299"/>
      <c r="V140" s="389"/>
      <c r="W140" s="299"/>
      <c r="X140" s="275"/>
    </row>
    <row r="141" spans="1:24" ht="16.5" customHeight="1" thickBot="1">
      <c r="A141" s="536"/>
      <c r="B141" s="365" t="s">
        <v>380</v>
      </c>
      <c r="C141" s="342">
        <f>IF(ISERROR(VLOOKUP(C$129,$B$378:$E$490,4,FALSE))=FALSE,ROUND(VLOOKUP(C$129,$B$378:$E$490,4,FALSE)*C140/3,2),0)</f>
        <v>135.33</v>
      </c>
      <c r="D141" s="342">
        <f>IF(ISERROR(VLOOKUP(D$129,$B$378:$E$490,4,FALSE))=FALSE,ROUND(VLOOKUP(D$129,$B$378:$E$490,4,FALSE)*D140/3,2),0)</f>
        <v>16.33</v>
      </c>
      <c r="E141" s="342">
        <f>IF(ISERROR(VLOOKUP(E$129,$B$378:$E$490,4,FALSE))=FALSE,ROUND(VLOOKUP(E$129,$B$378:$E$490,4,FALSE)*E140/3,2),0)</f>
        <v>153</v>
      </c>
      <c r="F141" s="342">
        <f>IF(ISERROR(VLOOKUP(F$129,$B$378:$E$490,4,FALSE))=FALSE,ROUND(VLOOKUP(F$129,$B$378:$E$490,4,FALSE)*F140/3,2),0)</f>
        <v>11.67</v>
      </c>
      <c r="G141" s="621">
        <f>IF(ISERROR(VLOOKUP(G$129,$B$378:$E$490,4,FALSE))=FALSE,ROUND(VLOOKUP(G$129,$B$378:$E$490,4,FALSE)*G140/3,2),0)</f>
        <v>19.67</v>
      </c>
      <c r="H141" s="622"/>
      <c r="S141" s="299"/>
      <c r="T141" s="299"/>
      <c r="U141" s="299"/>
      <c r="V141" s="389"/>
      <c r="W141" s="299"/>
      <c r="X141" s="275"/>
    </row>
    <row r="142" spans="1:24" ht="16.5" customHeight="1" thickBot="1">
      <c r="A142" s="536"/>
      <c r="B142" s="343" t="s">
        <v>388</v>
      </c>
      <c r="C142" s="344">
        <f>IF(C129=0,0,C132+C135+C138+C141)</f>
        <v>1150.33</v>
      </c>
      <c r="D142" s="344">
        <f>IF(D129=0,0,D132+D135+D138+D141)</f>
        <v>138.82999999999998</v>
      </c>
      <c r="E142" s="344">
        <f>IF(E129=0,0,E132+E135+E138+E141)</f>
        <v>1300.5</v>
      </c>
      <c r="F142" s="344">
        <f>IF(F129=0,0,F132+F135+F138+F141)</f>
        <v>99.17</v>
      </c>
      <c r="G142" s="625">
        <f>IF(G129=0,0,G132+G135+G138+G141)</f>
        <v>167.17000000000002</v>
      </c>
      <c r="H142" s="626"/>
      <c r="S142" s="333"/>
      <c r="T142" s="333"/>
      <c r="U142" s="333"/>
      <c r="V142" s="389"/>
      <c r="W142" s="333"/>
      <c r="X142" s="275"/>
    </row>
    <row r="143" spans="1:24" ht="5.25" customHeight="1" thickBot="1">
      <c r="A143" s="536"/>
      <c r="B143" s="334"/>
      <c r="C143" s="334"/>
      <c r="D143" s="334"/>
      <c r="E143" s="334"/>
      <c r="F143" s="334"/>
      <c r="G143" s="334"/>
      <c r="H143" s="334"/>
      <c r="S143" s="333"/>
      <c r="T143" s="333"/>
      <c r="U143" s="333"/>
      <c r="V143" s="389"/>
      <c r="W143" s="333"/>
      <c r="X143" s="275"/>
    </row>
    <row r="144" spans="1:24" ht="33.75" customHeight="1">
      <c r="A144" s="536" t="s">
        <v>174</v>
      </c>
      <c r="B144" s="358" t="s">
        <v>409</v>
      </c>
      <c r="C144" s="359" t="str">
        <f>C$129</f>
        <v>Dania</v>
      </c>
      <c r="D144" s="359" t="str">
        <f>D$129</f>
        <v>Niemcy</v>
      </c>
      <c r="E144" s="359" t="str">
        <f>E$129</f>
        <v>Szwecja</v>
      </c>
      <c r="F144" s="359" t="str">
        <f>F$129</f>
        <v>Wielka Brytania</v>
      </c>
      <c r="G144" s="588" t="str">
        <f>G$129</f>
        <v>Stany Zjednoczone Ameryki (USA)</v>
      </c>
      <c r="H144" s="589"/>
      <c r="S144" s="333"/>
      <c r="T144" s="333"/>
      <c r="U144" s="333"/>
      <c r="V144" s="389"/>
      <c r="W144" s="333"/>
      <c r="X144" s="275"/>
    </row>
    <row r="145" spans="1:24" ht="16.5" customHeight="1">
      <c r="A145" s="536"/>
      <c r="B145" s="360" t="s">
        <v>381</v>
      </c>
      <c r="C145" s="355" t="str">
        <f>IF(ISERROR(VLOOKUP(C$129,$B$378:$E$490,3,FALSE))=FALSE,VLOOKUP(C$129,$B$378:$E$490,3,FALSE),0)</f>
        <v>DKK</v>
      </c>
      <c r="D145" s="355" t="str">
        <f>IF(ISERROR(VLOOKUP(D$129,$B$378:$E$490,3,FALSE))=FALSE,VLOOKUP(D$129,$B$378:$E$490,3,FALSE),0)</f>
        <v>EUR</v>
      </c>
      <c r="E145" s="355" t="str">
        <f>IF(ISERROR(VLOOKUP(E$129,$B$378:$E$490,3,FALSE))=FALSE,VLOOKUP(E$129,$B$378:$E$490,3,FALSE),0)</f>
        <v>SEK</v>
      </c>
      <c r="F145" s="355" t="str">
        <f>IF(ISERROR(VLOOKUP(F$129,$B$378:$E$490,3,FALSE))=FALSE,VLOOKUP(F$129,$B$378:$E$490,3,FALSE),0)</f>
        <v>GBP</v>
      </c>
      <c r="G145" s="590" t="str">
        <f>IF(ISERROR(VLOOKUP(G$129,$B$378:$E$490,3,FALSE))=FALSE,VLOOKUP(G$129,$B$378:$E$490,3,FALSE),0)</f>
        <v>USD</v>
      </c>
      <c r="H145" s="591"/>
      <c r="S145" s="333"/>
      <c r="T145" s="333"/>
      <c r="U145" s="333"/>
      <c r="V145" s="389"/>
      <c r="W145" s="333"/>
      <c r="X145" s="275"/>
    </row>
    <row r="146" spans="1:24" ht="62.25" customHeight="1">
      <c r="A146" s="536"/>
      <c r="B146" s="526" t="s">
        <v>382</v>
      </c>
      <c r="C146" s="354" t="s">
        <v>161</v>
      </c>
      <c r="D146" s="354" t="s">
        <v>161</v>
      </c>
      <c r="E146" s="354" t="s">
        <v>161</v>
      </c>
      <c r="F146" s="354" t="s">
        <v>161</v>
      </c>
      <c r="G146" s="629" t="s">
        <v>161</v>
      </c>
      <c r="H146" s="630"/>
      <c r="S146" s="333"/>
      <c r="T146" s="333"/>
      <c r="U146" s="333"/>
      <c r="V146" s="389"/>
      <c r="W146" s="333"/>
      <c r="X146" s="275"/>
    </row>
    <row r="147" spans="1:24" ht="2.25" customHeight="1">
      <c r="A147" s="536"/>
      <c r="B147" s="363"/>
      <c r="C147" s="334"/>
      <c r="D147" s="334"/>
      <c r="E147" s="334"/>
      <c r="F147" s="334"/>
      <c r="G147" s="334"/>
      <c r="H147" s="364"/>
      <c r="S147" s="333"/>
      <c r="T147" s="333"/>
      <c r="U147" s="333"/>
      <c r="V147" s="389"/>
      <c r="W147" s="333"/>
      <c r="X147" s="275"/>
    </row>
    <row r="148" spans="1:24" ht="34.5" customHeight="1">
      <c r="A148" s="536"/>
      <c r="B148" s="361" t="s">
        <v>384</v>
      </c>
      <c r="C148" s="341">
        <v>1</v>
      </c>
      <c r="D148" s="341">
        <v>1</v>
      </c>
      <c r="E148" s="341">
        <v>1</v>
      </c>
      <c r="F148" s="341">
        <v>1</v>
      </c>
      <c r="G148" s="631">
        <v>1</v>
      </c>
      <c r="H148" s="632"/>
      <c r="S148" s="333"/>
      <c r="T148" s="333"/>
      <c r="U148" s="333"/>
      <c r="V148" s="389"/>
      <c r="W148" s="333"/>
      <c r="X148" s="275"/>
    </row>
    <row r="149" spans="1:24" ht="16.5" customHeight="1">
      <c r="A149" s="536"/>
      <c r="B149" s="362" t="s">
        <v>383</v>
      </c>
      <c r="C149" s="337">
        <f>-IF(ISERROR(VLOOKUP(C$129,$B$378:$E$490,4,FALSE))=FALSE,VLOOKUP(C$129,$B$378:$E$490,4,FALSE)*C148*0.15,0)</f>
        <v>-60.9</v>
      </c>
      <c r="D149" s="337">
        <f>-IF(ISERROR(VLOOKUP(D$129,$B$378:$E$490,4,FALSE))=FALSE,VLOOKUP(D$129,$B$378:$E$490,4,FALSE)*D148*0.15,0)</f>
        <v>-7.35</v>
      </c>
      <c r="E149" s="337">
        <f>-IF(ISERROR(VLOOKUP(E$129,$B$378:$E$490,4,FALSE))=FALSE,VLOOKUP(E$129,$B$378:$E$490,4,FALSE)*E148*0.15,0)</f>
        <v>-68.85</v>
      </c>
      <c r="F149" s="337">
        <f>-IF(ISERROR(VLOOKUP(F$129,$B$378:$E$490,4,FALSE))=FALSE,VLOOKUP(F$129,$B$378:$E$490,4,FALSE)*F148*0.15,0)</f>
        <v>-5.25</v>
      </c>
      <c r="G149" s="633">
        <f>-IF(ISERROR(VLOOKUP(G$129,$B$378:$E$490,4,FALSE))=FALSE,VLOOKUP(G$129,$B$378:$E$490,4,FALSE)*F148*0.15,0)</f>
        <v>-8.85</v>
      </c>
      <c r="H149" s="634"/>
      <c r="S149" s="333"/>
      <c r="T149" s="333"/>
      <c r="U149" s="333"/>
      <c r="V149" s="389"/>
      <c r="W149" s="333"/>
      <c r="X149" s="275"/>
    </row>
    <row r="150" spans="1:24" ht="2.25" customHeight="1">
      <c r="A150" s="536"/>
      <c r="B150" s="363"/>
      <c r="C150" s="334"/>
      <c r="D150" s="334"/>
      <c r="E150" s="334"/>
      <c r="F150" s="334"/>
      <c r="G150" s="334"/>
      <c r="H150" s="364"/>
      <c r="S150" s="333"/>
      <c r="T150" s="333"/>
      <c r="U150" s="333"/>
      <c r="V150" s="389"/>
      <c r="W150" s="333"/>
      <c r="X150" s="275"/>
    </row>
    <row r="151" spans="1:24" ht="34.5" customHeight="1">
      <c r="A151" s="536"/>
      <c r="B151" s="361" t="s">
        <v>385</v>
      </c>
      <c r="C151" s="341">
        <v>1</v>
      </c>
      <c r="D151" s="341">
        <v>1</v>
      </c>
      <c r="E151" s="341">
        <v>1</v>
      </c>
      <c r="F151" s="341">
        <v>1</v>
      </c>
      <c r="G151" s="631">
        <v>1</v>
      </c>
      <c r="H151" s="632"/>
      <c r="S151" s="333"/>
      <c r="T151" s="333"/>
      <c r="U151" s="333"/>
      <c r="V151" s="389"/>
      <c r="W151" s="333"/>
      <c r="X151" s="275"/>
    </row>
    <row r="152" spans="1:24" ht="16.5" customHeight="1">
      <c r="A152" s="536"/>
      <c r="B152" s="362" t="s">
        <v>383</v>
      </c>
      <c r="C152" s="337">
        <f>-IF(ISERROR(VLOOKUP(C$129,$B$378:$E$490,4,FALSE))=FALSE,VLOOKUP(C$129,$B$378:$E$490,4,FALSE)*C151*0.3,0)</f>
        <v>-121.8</v>
      </c>
      <c r="D152" s="337">
        <f>-IF(ISERROR(VLOOKUP(D$129,$B$378:$E$490,4,FALSE))=FALSE,VLOOKUP(D$129,$B$378:$E$490,4,FALSE)*D151*0.3,0)</f>
        <v>-14.7</v>
      </c>
      <c r="E152" s="337">
        <f>-IF(ISERROR(VLOOKUP(E$129,$B$378:$E$490,4,FALSE))=FALSE,VLOOKUP(E$129,$B$378:$E$490,4,FALSE)*E151*0.3,0)</f>
        <v>-137.7</v>
      </c>
      <c r="F152" s="337">
        <f>-IF(ISERROR(VLOOKUP(F$129,$B$378:$E$490,4,FALSE))=FALSE,VLOOKUP(F$129,$B$378:$E$490,4,FALSE)*F151*0.3,0)</f>
        <v>-10.5</v>
      </c>
      <c r="G152" s="633">
        <f>-IF(ISERROR(VLOOKUP(G$129,$B$378:$E$490,4,FALSE))=FALSE,VLOOKUP(G$129,$B$378:$E$490,4,FALSE)*F151*0.3,0)</f>
        <v>-17.7</v>
      </c>
      <c r="H152" s="634"/>
      <c r="S152" s="333"/>
      <c r="T152" s="333"/>
      <c r="U152" s="333"/>
      <c r="V152" s="389"/>
      <c r="W152" s="333"/>
      <c r="X152" s="275"/>
    </row>
    <row r="153" spans="1:24" ht="2.25" customHeight="1">
      <c r="A153" s="536"/>
      <c r="B153" s="363"/>
      <c r="C153" s="334"/>
      <c r="D153" s="334"/>
      <c r="E153" s="334"/>
      <c r="F153" s="334"/>
      <c r="G153" s="334"/>
      <c r="H153" s="364"/>
      <c r="S153" s="333"/>
      <c r="T153" s="333"/>
      <c r="U153" s="333"/>
      <c r="V153" s="389"/>
      <c r="W153" s="333"/>
      <c r="X153" s="275"/>
    </row>
    <row r="154" spans="1:24" ht="34.5" customHeight="1">
      <c r="A154" s="536"/>
      <c r="B154" s="361" t="s">
        <v>386</v>
      </c>
      <c r="C154" s="341">
        <v>1</v>
      </c>
      <c r="D154" s="341">
        <v>1</v>
      </c>
      <c r="E154" s="341">
        <v>15</v>
      </c>
      <c r="F154" s="341">
        <v>1</v>
      </c>
      <c r="G154" s="631">
        <v>1</v>
      </c>
      <c r="H154" s="632"/>
      <c r="S154" s="333"/>
      <c r="T154" s="333"/>
      <c r="U154" s="333"/>
      <c r="V154" s="389"/>
      <c r="W154" s="333"/>
      <c r="X154" s="275"/>
    </row>
    <row r="155" spans="1:24" ht="16.5" customHeight="1" thickBot="1">
      <c r="A155" s="536"/>
      <c r="B155" s="365" t="s">
        <v>383</v>
      </c>
      <c r="C155" s="342">
        <f>-IF(ISERROR(VLOOKUP(C$129,$B$378:$E$490,4,FALSE))=FALSE,VLOOKUP(C$129,$B$378:$E$490,4,FALSE)*C154*0.3,0)</f>
        <v>-121.8</v>
      </c>
      <c r="D155" s="342">
        <f>-IF(ISERROR(VLOOKUP(D$129,$B$378:$E$490,4,FALSE))=FALSE,VLOOKUP(D$129,$B$378:$E$490,4,FALSE)*D154*0.3,0)</f>
        <v>-14.7</v>
      </c>
      <c r="E155" s="342">
        <f>-IF(ISERROR(VLOOKUP(E$129,$B$378:$E$490,4,FALSE))=FALSE,VLOOKUP(E$129,$B$378:$E$490,4,FALSE)*E154*0.3,0)</f>
        <v>-2065.5</v>
      </c>
      <c r="F155" s="342">
        <f>-IF(ISERROR(VLOOKUP(F$129,$B$378:$E$490,4,FALSE))=FALSE,VLOOKUP(F$129,$B$378:$E$490,4,FALSE)*F154*0.3,0)</f>
        <v>-10.5</v>
      </c>
      <c r="G155" s="621">
        <f>-IF(ISERROR(VLOOKUP(G$129,$B$378:$E$490,4,FALSE))=FALSE,VLOOKUP(G$129,$B$378:$E$490,4,FALSE)*F154*0.3,0)</f>
        <v>-17.7</v>
      </c>
      <c r="H155" s="622"/>
      <c r="S155" s="333"/>
      <c r="T155" s="333"/>
      <c r="U155" s="333"/>
      <c r="V155" s="389"/>
      <c r="W155" s="333"/>
      <c r="X155" s="275"/>
    </row>
    <row r="156" spans="1:24" ht="45.75" customHeight="1" thickBot="1">
      <c r="A156" s="536"/>
      <c r="B156" s="343" t="s">
        <v>391</v>
      </c>
      <c r="C156" s="345">
        <f>IF(C146="tak",C149+C152+C155,0)</f>
        <v>-304.5</v>
      </c>
      <c r="D156" s="345">
        <f>IF(D146="tak",D149+D152+D155,0)</f>
        <v>-36.75</v>
      </c>
      <c r="E156" s="345">
        <f>IF(E146="tak",E149+E152+E155,0)</f>
        <v>-2272.05</v>
      </c>
      <c r="F156" s="345">
        <f>IF(F146="tak",F149+F152+F155,0)</f>
        <v>-26.25</v>
      </c>
      <c r="G156" s="571">
        <f>IF(G146="tak",G149+G152+G155,0)</f>
        <v>-44.25</v>
      </c>
      <c r="H156" s="572"/>
      <c r="S156" s="333"/>
      <c r="T156" s="333"/>
      <c r="U156" s="333"/>
      <c r="V156" s="389"/>
      <c r="W156" s="333"/>
      <c r="X156" s="275"/>
    </row>
    <row r="157" spans="1:24" ht="5.25" customHeight="1" thickBot="1">
      <c r="A157" s="536"/>
      <c r="B157" s="334"/>
      <c r="C157" s="334"/>
      <c r="D157" s="334"/>
      <c r="E157" s="334"/>
      <c r="F157" s="334"/>
      <c r="G157" s="334"/>
      <c r="H157" s="334"/>
      <c r="S157" s="333"/>
      <c r="T157" s="333"/>
      <c r="U157" s="333"/>
      <c r="V157" s="389"/>
      <c r="W157" s="333"/>
      <c r="X157" s="275"/>
    </row>
    <row r="158" spans="1:24" ht="33.75" customHeight="1">
      <c r="A158" s="536" t="s">
        <v>175</v>
      </c>
      <c r="B158" s="358" t="s">
        <v>409</v>
      </c>
      <c r="C158" s="359" t="str">
        <f>C$129</f>
        <v>Dania</v>
      </c>
      <c r="D158" s="359" t="str">
        <f>D$129</f>
        <v>Niemcy</v>
      </c>
      <c r="E158" s="359" t="str">
        <f>E$129</f>
        <v>Szwecja</v>
      </c>
      <c r="F158" s="359" t="str">
        <f>F$129</f>
        <v>Wielka Brytania</v>
      </c>
      <c r="G158" s="588" t="str">
        <f>G$129</f>
        <v>Stany Zjednoczone Ameryki (USA)</v>
      </c>
      <c r="H158" s="589"/>
      <c r="S158" s="333"/>
      <c r="T158" s="333"/>
      <c r="U158" s="333"/>
      <c r="V158" s="389"/>
      <c r="W158" s="333"/>
      <c r="X158" s="275"/>
    </row>
    <row r="159" spans="1:24" ht="16.5" customHeight="1">
      <c r="A159" s="536"/>
      <c r="B159" s="360" t="s">
        <v>381</v>
      </c>
      <c r="C159" s="355" t="str">
        <f>IF(ISERROR(VLOOKUP(C$129,$B$378:$E$490,3,FALSE))=FALSE,VLOOKUP(C$129,$B$378:$E$490,3,FALSE),0)</f>
        <v>DKK</v>
      </c>
      <c r="D159" s="355" t="str">
        <f>IF(ISERROR(VLOOKUP(D$129,$B$378:$E$490,3,FALSE))=FALSE,VLOOKUP(D$129,$B$378:$E$490,3,FALSE),0)</f>
        <v>EUR</v>
      </c>
      <c r="E159" s="355" t="str">
        <f>IF(ISERROR(VLOOKUP(E$129,$B$378:$E$490,3,FALSE))=FALSE,VLOOKUP(E$129,$B$378:$E$490,3,FALSE),0)</f>
        <v>SEK</v>
      </c>
      <c r="F159" s="355" t="str">
        <f>IF(ISERROR(VLOOKUP(F$129,$B$378:$E$490,3,FALSE))=FALSE,VLOOKUP(F$129,$B$378:$E$490,3,FALSE),0)</f>
        <v>GBP</v>
      </c>
      <c r="G159" s="590" t="str">
        <f>IF(ISERROR(VLOOKUP(G$129,$B$378:$E$490,3,FALSE))=FALSE,VLOOKUP(G$129,$B$378:$E$490,3,FALSE),0)</f>
        <v>USD</v>
      </c>
      <c r="H159" s="591"/>
      <c r="S159" s="333"/>
      <c r="T159" s="333"/>
      <c r="U159" s="333"/>
      <c r="V159" s="389"/>
      <c r="W159" s="333"/>
      <c r="X159" s="275"/>
    </row>
    <row r="160" spans="1:24" ht="62.25" customHeight="1">
      <c r="A160" s="536"/>
      <c r="B160" s="526" t="s">
        <v>405</v>
      </c>
      <c r="C160" s="302" t="s">
        <v>161</v>
      </c>
      <c r="D160" s="302" t="s">
        <v>161</v>
      </c>
      <c r="E160" s="302" t="s">
        <v>161</v>
      </c>
      <c r="F160" s="302" t="s">
        <v>161</v>
      </c>
      <c r="G160" s="573" t="s">
        <v>161</v>
      </c>
      <c r="H160" s="574"/>
      <c r="S160" s="333"/>
      <c r="T160" s="333"/>
      <c r="U160" s="333"/>
      <c r="V160" s="389"/>
      <c r="W160" s="333"/>
      <c r="X160" s="275"/>
    </row>
    <row r="161" spans="1:24" ht="65.25" customHeight="1" thickBot="1">
      <c r="A161" s="536"/>
      <c r="B161" s="361" t="s">
        <v>390</v>
      </c>
      <c r="C161" s="340">
        <v>2000</v>
      </c>
      <c r="D161" s="340">
        <v>10</v>
      </c>
      <c r="E161" s="340">
        <v>345</v>
      </c>
      <c r="F161" s="340">
        <v>400</v>
      </c>
      <c r="G161" s="609">
        <v>300</v>
      </c>
      <c r="H161" s="610"/>
      <c r="S161" s="299"/>
      <c r="T161" s="299"/>
      <c r="U161" s="299"/>
      <c r="V161" s="389"/>
      <c r="W161" s="299"/>
      <c r="X161" s="275"/>
    </row>
    <row r="162" spans="1:24" ht="28.5" customHeight="1" hidden="1" thickBot="1">
      <c r="A162" s="536"/>
      <c r="B162" s="366"/>
      <c r="C162" s="346">
        <f>C142</f>
        <v>1150.33</v>
      </c>
      <c r="D162" s="346">
        <f>D142</f>
        <v>138.82999999999998</v>
      </c>
      <c r="E162" s="346">
        <f>E142</f>
        <v>1300.5</v>
      </c>
      <c r="F162" s="346">
        <f>F142</f>
        <v>99.17</v>
      </c>
      <c r="G162" s="627">
        <f>G142</f>
        <v>167.17000000000002</v>
      </c>
      <c r="H162" s="628"/>
      <c r="S162" s="333"/>
      <c r="T162" s="333"/>
      <c r="U162" s="333"/>
      <c r="V162" s="389"/>
      <c r="W162" s="333"/>
      <c r="X162" s="275"/>
    </row>
    <row r="163" spans="1:24" ht="32.25" customHeight="1" thickBot="1">
      <c r="A163" s="536"/>
      <c r="B163" s="343" t="s">
        <v>389</v>
      </c>
      <c r="C163" s="345">
        <f>IF(AND(C160="tak",C162&gt;C161,C161&gt;0),C162-C161,0)</f>
        <v>0</v>
      </c>
      <c r="D163" s="345">
        <f>IF(AND(D160="tak",D162&gt;D161,D161&gt;0),D162-D161,0)</f>
        <v>128.82999999999998</v>
      </c>
      <c r="E163" s="345">
        <f>IF(AND(E160="tak",E162&gt;E161,E161&gt;0),E162-E161,0)</f>
        <v>955.5</v>
      </c>
      <c r="F163" s="345">
        <f>IF(AND(F160="tak",F162&gt;F161,F161&gt;0),F162-F161,0)</f>
        <v>0</v>
      </c>
      <c r="G163" s="571">
        <f>IF(AND(G160="tak",G162&gt;G161,G161&gt;0),G162-G161,0)</f>
        <v>0</v>
      </c>
      <c r="H163" s="572"/>
      <c r="S163" s="333"/>
      <c r="T163" s="333"/>
      <c r="U163" s="333"/>
      <c r="V163" s="389"/>
      <c r="W163" s="333"/>
      <c r="X163" s="275"/>
    </row>
    <row r="164" spans="1:24" ht="5.25" customHeight="1" thickBot="1">
      <c r="A164" s="536"/>
      <c r="B164" s="334"/>
      <c r="C164" s="334"/>
      <c r="D164" s="334"/>
      <c r="E164" s="334"/>
      <c r="F164" s="334"/>
      <c r="G164" s="334"/>
      <c r="H164" s="334"/>
      <c r="S164" s="333"/>
      <c r="T164" s="333"/>
      <c r="U164" s="333"/>
      <c r="V164" s="389"/>
      <c r="W164" s="333"/>
      <c r="X164" s="275"/>
    </row>
    <row r="165" spans="1:24" ht="33.75" customHeight="1">
      <c r="A165" s="536" t="s">
        <v>176</v>
      </c>
      <c r="B165" s="358" t="s">
        <v>409</v>
      </c>
      <c r="C165" s="359" t="str">
        <f>C$129</f>
        <v>Dania</v>
      </c>
      <c r="D165" s="359" t="str">
        <f>D$129</f>
        <v>Niemcy</v>
      </c>
      <c r="E165" s="359" t="str">
        <f>E$129</f>
        <v>Szwecja</v>
      </c>
      <c r="F165" s="359" t="str">
        <f>F$129</f>
        <v>Wielka Brytania</v>
      </c>
      <c r="G165" s="588" t="str">
        <f>G$129</f>
        <v>Stany Zjednoczone Ameryki (USA)</v>
      </c>
      <c r="H165" s="589"/>
      <c r="S165" s="333"/>
      <c r="T165" s="333"/>
      <c r="U165" s="333"/>
      <c r="V165" s="389"/>
      <c r="W165" s="333"/>
      <c r="X165" s="275"/>
    </row>
    <row r="166" spans="1:24" ht="15.75" customHeight="1">
      <c r="A166" s="536"/>
      <c r="B166" s="360" t="s">
        <v>381</v>
      </c>
      <c r="C166" s="355" t="str">
        <f>IF(ISERROR(VLOOKUP(C$129,$B$378:$E$490,3,FALSE))=FALSE,VLOOKUP(C$129,$B$378:$E$490,3,FALSE),0)</f>
        <v>DKK</v>
      </c>
      <c r="D166" s="355" t="str">
        <f>IF(ISERROR(VLOOKUP(D$129,$B$378:$E$490,3,FALSE))=FALSE,VLOOKUP(D$129,$B$378:$E$490,3,FALSE),0)</f>
        <v>EUR</v>
      </c>
      <c r="E166" s="355" t="str">
        <f>IF(ISERROR(VLOOKUP(E$129,$B$378:$E$490,3,FALSE))=FALSE,VLOOKUP(E$129,$B$378:$E$490,3,FALSE),0)</f>
        <v>SEK</v>
      </c>
      <c r="F166" s="355" t="str">
        <f>IF(ISERROR(VLOOKUP(F$129,$B$378:$E$490,3,FALSE))=FALSE,VLOOKUP(F$129,$B$378:$E$490,3,FALSE),0)</f>
        <v>GBP</v>
      </c>
      <c r="G166" s="590" t="str">
        <f>IF(ISERROR(VLOOKUP(G$129,$B$378:$E$490,3,FALSE))=FALSE,VLOOKUP(G$129,$B$378:$E$490,3,FALSE),0)</f>
        <v>USD</v>
      </c>
      <c r="H166" s="591"/>
      <c r="S166" s="333"/>
      <c r="T166" s="333"/>
      <c r="U166" s="333"/>
      <c r="V166" s="389"/>
      <c r="W166" s="333"/>
      <c r="X166" s="275"/>
    </row>
    <row r="167" spans="1:24" ht="88.5" customHeight="1">
      <c r="A167" s="536"/>
      <c r="B167" s="526" t="s">
        <v>397</v>
      </c>
      <c r="C167" s="302" t="s">
        <v>162</v>
      </c>
      <c r="D167" s="302" t="s">
        <v>161</v>
      </c>
      <c r="E167" s="302" t="s">
        <v>161</v>
      </c>
      <c r="F167" s="302" t="s">
        <v>161</v>
      </c>
      <c r="G167" s="573" t="s">
        <v>161</v>
      </c>
      <c r="H167" s="574"/>
      <c r="S167" s="333"/>
      <c r="T167" s="333"/>
      <c r="U167" s="333"/>
      <c r="V167" s="389"/>
      <c r="W167" s="333"/>
      <c r="X167" s="275"/>
    </row>
    <row r="168" spans="1:24" ht="46.5" customHeight="1">
      <c r="A168" s="536"/>
      <c r="B168" s="361" t="str">
        <f>IF(OR(C171=1,D171=1,E171=1,F171=1,G171=1),"Podaj miejsce noclegu w Stanach Zjednoczonych. Kliknij na zieloną komórkę po prawej stronie, następnie na strzałkę i wybierz kursorem miejscowość).","")</f>
        <v>Podaj miejsce noclegu w Stanach Zjednoczonych. Kliknij na zieloną komórkę po prawej stronie, następnie na strzałkę i wybierz kursorem miejscowość).</v>
      </c>
      <c r="C168" s="388"/>
      <c r="D168" s="388"/>
      <c r="E168" s="388"/>
      <c r="F168" s="388"/>
      <c r="G168" s="599" t="s">
        <v>404</v>
      </c>
      <c r="H168" s="600"/>
      <c r="S168" s="333"/>
      <c r="T168" s="333"/>
      <c r="U168" s="333"/>
      <c r="V168" s="389"/>
      <c r="W168" s="333"/>
      <c r="X168" s="275"/>
    </row>
    <row r="169" spans="1:24" ht="17.25" customHeight="1" thickBot="1">
      <c r="A169" s="536"/>
      <c r="B169" s="367" t="s">
        <v>407</v>
      </c>
      <c r="C169" s="356">
        <v>1</v>
      </c>
      <c r="D169" s="356">
        <v>1</v>
      </c>
      <c r="E169" s="356">
        <v>1</v>
      </c>
      <c r="F169" s="356">
        <v>1</v>
      </c>
      <c r="G169" s="615">
        <v>1</v>
      </c>
      <c r="H169" s="616"/>
      <c r="S169" s="333"/>
      <c r="T169" s="333"/>
      <c r="U169" s="333"/>
      <c r="V169" s="389"/>
      <c r="W169" s="333"/>
      <c r="X169" s="275"/>
    </row>
    <row r="170" spans="1:24" ht="16.5" customHeight="1" hidden="1">
      <c r="A170" s="536"/>
      <c r="B170" s="361"/>
      <c r="C170" s="357">
        <f>C169*C172*0.25</f>
        <v>325</v>
      </c>
      <c r="D170" s="357">
        <f>D169*D172*0.25</f>
        <v>37.5</v>
      </c>
      <c r="E170" s="357">
        <f>E169*E172*0.25</f>
        <v>450</v>
      </c>
      <c r="F170" s="357">
        <f>F169*F172*0.25</f>
        <v>50</v>
      </c>
      <c r="G170" s="619">
        <f>G169*G172*0.25</f>
        <v>75</v>
      </c>
      <c r="H170" s="620"/>
      <c r="S170" s="333"/>
      <c r="T170" s="333"/>
      <c r="U170" s="333"/>
      <c r="V170" s="389"/>
      <c r="W170" s="333"/>
      <c r="X170" s="275"/>
    </row>
    <row r="171" spans="1:24" ht="16.5" customHeight="1" hidden="1">
      <c r="A171" s="536"/>
      <c r="B171" s="361"/>
      <c r="C171" s="352">
        <f>IF(C$129=$B$600,1,0)</f>
        <v>0</v>
      </c>
      <c r="D171" s="352">
        <f>IF(D$129=$B$600,1,0)</f>
        <v>0</v>
      </c>
      <c r="E171" s="352">
        <f>IF(E$129=$B$600,1,0)</f>
        <v>0</v>
      </c>
      <c r="F171" s="352">
        <f>IF(F$129=$B$600,1,0)</f>
        <v>0</v>
      </c>
      <c r="G171" s="597">
        <f>IF(G$129=$B$600,1,0)</f>
        <v>1</v>
      </c>
      <c r="H171" s="598"/>
      <c r="S171" s="333"/>
      <c r="T171" s="333"/>
      <c r="U171" s="333"/>
      <c r="V171" s="389"/>
      <c r="W171" s="333"/>
      <c r="X171" s="275"/>
    </row>
    <row r="172" spans="1:24" ht="16.5" customHeight="1" hidden="1" thickBot="1">
      <c r="A172" s="536"/>
      <c r="B172" s="368"/>
      <c r="C172" s="353">
        <f>IF(C165=$B$598,SUMPRODUCT(($B$506:$E$621=C$165)*($D$506:$D$621=C$168)*($E$506:$E$621)),SUMPRODUCT(($B$506:$E$621=C$165)*($E$506:$E$621)))</f>
        <v>1300</v>
      </c>
      <c r="D172" s="353">
        <f>IF(D165=$B$598,SUMPRODUCT(($B$506:$E$621=D$165)*($D$506:$D$621=D$168)*($E$506:$E$621)),SUMPRODUCT(($B$506:$E$621=D$165)*($E$506:$E$621)))</f>
        <v>150</v>
      </c>
      <c r="E172" s="353">
        <f>IF(E165=$B$598,SUMPRODUCT(($B$506:$E$621=E$165)*($D$506:$D$621=E$168)*($E$506:$E$621)),SUMPRODUCT(($B$506:$E$621=E$165)*($E$506:$E$621)))</f>
        <v>1800</v>
      </c>
      <c r="F172" s="353">
        <f>IF(F165=$B$598,SUMPRODUCT(($B$506:$E$621=F$165)*($D$506:$D$621=F$168)*($E$506:$E$621)),SUMPRODUCT(($B$506:$E$621=F$165)*($E$506:$E$621)))</f>
        <v>200</v>
      </c>
      <c r="G172" s="617">
        <f>IF(G165=$B$598,SUMPRODUCT(($B$506:$E$621=G$165)*($D$506:$D$621=G$168)*($E$506:$E$621)),SUMPRODUCT(($B$506:$E$621=G$165)*($E$506:$E$621)))</f>
        <v>300</v>
      </c>
      <c r="H172" s="618"/>
      <c r="S172" s="333"/>
      <c r="T172" s="333"/>
      <c r="U172" s="333"/>
      <c r="V172" s="389"/>
      <c r="W172" s="333"/>
      <c r="X172" s="275"/>
    </row>
    <row r="173" spans="1:24" ht="32.25" customHeight="1" thickBot="1">
      <c r="A173" s="536"/>
      <c r="B173" s="343" t="s">
        <v>408</v>
      </c>
      <c r="C173" s="345">
        <f>IF(C167="tak",C170,0)</f>
        <v>0</v>
      </c>
      <c r="D173" s="345">
        <f>IF(D167="tak",D170,0)</f>
        <v>37.5</v>
      </c>
      <c r="E173" s="345">
        <f>IF(E167="tak",E170,0)</f>
        <v>450</v>
      </c>
      <c r="F173" s="345">
        <f>IF(F167="tak",F170,0)</f>
        <v>50</v>
      </c>
      <c r="G173" s="571">
        <f>IF(G167="tak",G170,0)</f>
        <v>75</v>
      </c>
      <c r="H173" s="572"/>
      <c r="S173" s="333"/>
      <c r="T173" s="333"/>
      <c r="U173" s="333"/>
      <c r="V173" s="389"/>
      <c r="W173" s="333"/>
      <c r="X173" s="275"/>
    </row>
    <row r="174" spans="1:24" ht="5.25" customHeight="1">
      <c r="A174" s="536"/>
      <c r="B174" s="334"/>
      <c r="C174" s="334"/>
      <c r="D174" s="334"/>
      <c r="E174" s="334"/>
      <c r="F174" s="334"/>
      <c r="G174" s="334"/>
      <c r="H174" s="334"/>
      <c r="S174" s="333"/>
      <c r="T174" s="333"/>
      <c r="U174" s="333"/>
      <c r="V174" s="389"/>
      <c r="W174" s="333"/>
      <c r="X174" s="275"/>
    </row>
    <row r="175" spans="1:3" ht="63.75" customHeight="1">
      <c r="A175" s="542"/>
      <c r="B175" s="351" t="s">
        <v>396</v>
      </c>
      <c r="C175" s="529"/>
    </row>
    <row r="176" spans="1:24" ht="5.25" customHeight="1" thickBot="1">
      <c r="A176" s="536"/>
      <c r="B176" s="334"/>
      <c r="C176" s="334"/>
      <c r="D176" s="334"/>
      <c r="E176" s="334"/>
      <c r="F176" s="334"/>
      <c r="G176" s="334"/>
      <c r="H176" s="334"/>
      <c r="S176" s="333"/>
      <c r="T176" s="333"/>
      <c r="U176" s="333"/>
      <c r="V176" s="389"/>
      <c r="W176" s="333"/>
      <c r="X176" s="275"/>
    </row>
    <row r="177" spans="1:24" ht="95.25" customHeight="1" thickBot="1">
      <c r="A177" s="536" t="s">
        <v>177</v>
      </c>
      <c r="B177" s="528" t="s">
        <v>410</v>
      </c>
      <c r="C177" s="334"/>
      <c r="D177" s="334"/>
      <c r="E177" s="334"/>
      <c r="F177" s="334"/>
      <c r="G177" s="334"/>
      <c r="H177" s="334"/>
      <c r="S177" s="333"/>
      <c r="T177" s="333"/>
      <c r="U177" s="333"/>
      <c r="V177" s="389"/>
      <c r="W177" s="333"/>
      <c r="X177" s="275"/>
    </row>
    <row r="178" spans="1:24" ht="33.75" customHeight="1">
      <c r="A178" s="536"/>
      <c r="B178" s="360" t="s">
        <v>409</v>
      </c>
      <c r="C178" s="359" t="str">
        <f>C$129</f>
        <v>Dania</v>
      </c>
      <c r="D178" s="359" t="str">
        <f>D$129</f>
        <v>Niemcy</v>
      </c>
      <c r="E178" s="359" t="str">
        <f>E$129</f>
        <v>Szwecja</v>
      </c>
      <c r="F178" s="359" t="str">
        <f>F$129</f>
        <v>Wielka Brytania</v>
      </c>
      <c r="G178" s="588" t="str">
        <f>G$129</f>
        <v>Stany Zjednoczone Ameryki (USA)</v>
      </c>
      <c r="H178" s="589"/>
      <c r="S178" s="333"/>
      <c r="T178" s="333"/>
      <c r="U178" s="333"/>
      <c r="V178" s="389"/>
      <c r="W178" s="333"/>
      <c r="X178" s="275"/>
    </row>
    <row r="179" spans="1:24" ht="16.5" customHeight="1">
      <c r="A179" s="536"/>
      <c r="B179" s="360" t="s">
        <v>381</v>
      </c>
      <c r="C179" s="355" t="str">
        <f>IF(ISERROR(VLOOKUP(C$129,$B$378:$E$490,3,FALSE))=FALSE,VLOOKUP(C$129,$B$378:$E$490,3,FALSE),0)</f>
        <v>DKK</v>
      </c>
      <c r="D179" s="355" t="str">
        <f>IF(ISERROR(VLOOKUP(D$129,$B$378:$E$490,3,FALSE))=FALSE,VLOOKUP(D$129,$B$378:$E$490,3,FALSE),0)</f>
        <v>EUR</v>
      </c>
      <c r="E179" s="355" t="str">
        <f>IF(ISERROR(VLOOKUP(E$129,$B$378:$E$490,3,FALSE))=FALSE,VLOOKUP(E$129,$B$378:$E$490,3,FALSE),0)</f>
        <v>SEK</v>
      </c>
      <c r="F179" s="355" t="str">
        <f>IF(ISERROR(VLOOKUP(F$129,$B$378:$E$490,3,FALSE))=FALSE,VLOOKUP(F$129,$B$378:$E$490,3,FALSE),0)</f>
        <v>GBP</v>
      </c>
      <c r="G179" s="590" t="str">
        <f>IF(ISERROR(VLOOKUP(G$129,$B$378:$E$490,3,FALSE))=FALSE,VLOOKUP(G$129,$B$378:$E$490,3,FALSE),0)</f>
        <v>USD</v>
      </c>
      <c r="H179" s="591"/>
      <c r="S179" s="333"/>
      <c r="T179" s="333"/>
      <c r="U179" s="333"/>
      <c r="V179" s="389"/>
      <c r="W179" s="333"/>
      <c r="X179" s="275"/>
    </row>
    <row r="180" spans="1:24" ht="149.25" customHeight="1">
      <c r="A180" s="536"/>
      <c r="B180" s="370" t="s">
        <v>479</v>
      </c>
      <c r="C180" s="302" t="s">
        <v>162</v>
      </c>
      <c r="D180" s="302" t="s">
        <v>162</v>
      </c>
      <c r="E180" s="302" t="s">
        <v>162</v>
      </c>
      <c r="F180" s="302" t="s">
        <v>162</v>
      </c>
      <c r="G180" s="573" t="s">
        <v>162</v>
      </c>
      <c r="H180" s="574"/>
      <c r="S180" s="333"/>
      <c r="T180" s="333"/>
      <c r="U180" s="333"/>
      <c r="V180" s="389"/>
      <c r="W180" s="333"/>
      <c r="X180" s="275"/>
    </row>
    <row r="181" spans="1:24" ht="36.75" customHeight="1">
      <c r="A181" s="536"/>
      <c r="B181" s="370" t="s">
        <v>480</v>
      </c>
      <c r="C181" s="302" t="s">
        <v>162</v>
      </c>
      <c r="D181" s="302" t="s">
        <v>162</v>
      </c>
      <c r="E181" s="302" t="s">
        <v>161</v>
      </c>
      <c r="F181" s="302" t="s">
        <v>161</v>
      </c>
      <c r="G181" s="573" t="s">
        <v>161</v>
      </c>
      <c r="H181" s="574"/>
      <c r="S181" s="333"/>
      <c r="T181" s="333"/>
      <c r="U181" s="333"/>
      <c r="V181" s="389"/>
      <c r="W181" s="333"/>
      <c r="X181" s="275"/>
    </row>
    <row r="182" spans="1:24" ht="2.25" customHeight="1">
      <c r="A182" s="536"/>
      <c r="B182" s="363"/>
      <c r="C182" s="334"/>
      <c r="D182" s="334"/>
      <c r="E182" s="334"/>
      <c r="F182" s="334"/>
      <c r="G182" s="334"/>
      <c r="H182" s="364"/>
      <c r="S182" s="333"/>
      <c r="T182" s="333"/>
      <c r="U182" s="333"/>
      <c r="V182" s="389"/>
      <c r="W182" s="333"/>
      <c r="X182" s="275"/>
    </row>
    <row r="183" spans="1:24" ht="38.25" customHeight="1">
      <c r="A183" s="536"/>
      <c r="B183" s="370" t="s">
        <v>413</v>
      </c>
      <c r="C183" s="369">
        <v>1</v>
      </c>
      <c r="D183" s="369">
        <v>1</v>
      </c>
      <c r="E183" s="369">
        <v>1</v>
      </c>
      <c r="F183" s="369">
        <v>1</v>
      </c>
      <c r="G183" s="592">
        <v>1</v>
      </c>
      <c r="H183" s="593"/>
      <c r="S183" s="333"/>
      <c r="T183" s="333"/>
      <c r="U183" s="333"/>
      <c r="V183" s="389"/>
      <c r="W183" s="333"/>
      <c r="X183" s="275"/>
    </row>
    <row r="184" spans="1:24" ht="51" customHeight="1" thickBot="1">
      <c r="A184" s="536"/>
      <c r="B184" s="371" t="s">
        <v>414</v>
      </c>
      <c r="C184" s="339" t="s">
        <v>161</v>
      </c>
      <c r="D184" s="339" t="s">
        <v>162</v>
      </c>
      <c r="E184" s="339" t="s">
        <v>161</v>
      </c>
      <c r="F184" s="339" t="s">
        <v>161</v>
      </c>
      <c r="G184" s="603" t="s">
        <v>161</v>
      </c>
      <c r="H184" s="604"/>
      <c r="S184" s="333"/>
      <c r="T184" s="333"/>
      <c r="U184" s="333"/>
      <c r="V184" s="389"/>
      <c r="W184" s="333"/>
      <c r="X184" s="275"/>
    </row>
    <row r="185" spans="1:24" ht="30" customHeight="1" hidden="1">
      <c r="A185" s="536"/>
      <c r="B185" s="370"/>
      <c r="C185" s="372">
        <f>IF(ISERROR(VLOOKUP(C$129,$B$378:$E$490,4,FALSE))=FALSE,VLOOKUP(C$129,$B$378:$E$490,4,FALSE),0)</f>
        <v>406</v>
      </c>
      <c r="D185" s="372">
        <f>IF(ISERROR(VLOOKUP(D$129,$B$378:$E$490,4,FALSE))=FALSE,VLOOKUP(D$129,$B$378:$E$490,4,FALSE),0)</f>
        <v>49</v>
      </c>
      <c r="E185" s="372">
        <f>IF(ISERROR(VLOOKUP(E$129,$B$378:$E$490,4,FALSE))=FALSE,VLOOKUP(E$129,$B$378:$E$490,4,FALSE),0)</f>
        <v>459</v>
      </c>
      <c r="F185" s="372">
        <f>IF(ISERROR(VLOOKUP(F$129,$B$378:$E$490,4,FALSE))=FALSE,VLOOKUP(F$129,$B$378:$E$490,4,FALSE),0)</f>
        <v>35</v>
      </c>
      <c r="G185" s="601">
        <f>IF(ISERROR(VLOOKUP(G$129,$B$378:$E$490,4,FALSE))=FALSE,VLOOKUP(G$129,$B$378:$E$490,4,FALSE),0)</f>
        <v>59</v>
      </c>
      <c r="H185" s="602"/>
      <c r="S185" s="333"/>
      <c r="T185" s="333"/>
      <c r="U185" s="333"/>
      <c r="V185" s="389"/>
      <c r="W185" s="333"/>
      <c r="X185" s="275"/>
    </row>
    <row r="186" spans="1:24" ht="30" customHeight="1" hidden="1">
      <c r="A186" s="536"/>
      <c r="B186" s="370" t="s">
        <v>415</v>
      </c>
      <c r="C186" s="373">
        <f>IF(AND(C180="nie",C181="nie"),C185,IF(AND(C180="nie",C181="tak"),C185/2,0))</f>
        <v>406</v>
      </c>
      <c r="D186" s="373">
        <f>IF(AND(D180="nie",D181="nie"),D185,IF(AND(D180="nie",D181="tak"),D185/2,0))</f>
        <v>49</v>
      </c>
      <c r="E186" s="373">
        <f>IF(AND(E180="nie",E181="nie"),E185,IF(AND(E180="nie",E181="tak"),E185/2,0))</f>
        <v>229.5</v>
      </c>
      <c r="F186" s="373">
        <f>IF(AND(F180="nie",F181="nie"),F185,IF(AND(F180="nie",F181="tak"),F185/2,0))</f>
        <v>17.5</v>
      </c>
      <c r="G186" s="605">
        <f>IF(AND(G180="nie",G181="nie"),G185,IF(AND(G180="nie",G181="tak"),G185/2,0))</f>
        <v>29.5</v>
      </c>
      <c r="H186" s="606"/>
      <c r="S186" s="333"/>
      <c r="T186" s="333"/>
      <c r="U186" s="333"/>
      <c r="V186" s="389"/>
      <c r="W186" s="333"/>
      <c r="X186" s="275"/>
    </row>
    <row r="187" spans="1:24" ht="30" customHeight="1" hidden="1" thickBot="1">
      <c r="A187" s="536"/>
      <c r="B187" s="370" t="s">
        <v>416</v>
      </c>
      <c r="C187" s="373">
        <f>IF(AND(C180="nie",C184="nie"),C185*C183,IF(AND(C180="nie",C184="tak"),C185/2*C183,0))</f>
        <v>203</v>
      </c>
      <c r="D187" s="373">
        <f>IF(AND(D180="nie",D184="nie"),D185*D183,IF(AND(D180="nie",D184="tak"),D185/2*D183,0))</f>
        <v>49</v>
      </c>
      <c r="E187" s="373">
        <f>IF(AND(E180="nie",E184="nie"),E185*E183,IF(AND(E180="nie",E184="tak"),E185/2*E183,0))</f>
        <v>229.5</v>
      </c>
      <c r="F187" s="373">
        <f>IF(AND(F180="nie",F184="nie"),F185*F183,IF(AND(F180="nie",F184="tak"),F185/2*F183,0))</f>
        <v>17.5</v>
      </c>
      <c r="G187" s="607">
        <f>IF(AND(G180="nie",G184="nie"),G185*G183,IF(AND(G180="nie",G184="tak"),G185/2*G183,0))</f>
        <v>29.5</v>
      </c>
      <c r="H187" s="608"/>
      <c r="S187" s="333"/>
      <c r="T187" s="333"/>
      <c r="U187" s="333"/>
      <c r="V187" s="389"/>
      <c r="W187" s="333"/>
      <c r="X187" s="275"/>
    </row>
    <row r="188" spans="1:24" ht="48.75" customHeight="1" thickBot="1">
      <c r="A188" s="536"/>
      <c r="B188" s="343" t="s">
        <v>411</v>
      </c>
      <c r="C188" s="345">
        <f>C186+C187</f>
        <v>609</v>
      </c>
      <c r="D188" s="345">
        <f>D186+D187</f>
        <v>98</v>
      </c>
      <c r="E188" s="345">
        <f>E186+E187</f>
        <v>459</v>
      </c>
      <c r="F188" s="345">
        <f>F186+F187</f>
        <v>35</v>
      </c>
      <c r="G188" s="571">
        <f>G186+G187</f>
        <v>59</v>
      </c>
      <c r="H188" s="572"/>
      <c r="S188" s="333"/>
      <c r="T188" s="333"/>
      <c r="U188" s="333"/>
      <c r="V188" s="389"/>
      <c r="W188" s="333"/>
      <c r="X188" s="275"/>
    </row>
    <row r="189" ht="9.75" customHeight="1" thickBot="1">
      <c r="A189" s="542"/>
    </row>
    <row r="190" spans="1:24" ht="63.75" customHeight="1" thickBot="1">
      <c r="A190" s="536" t="s">
        <v>178</v>
      </c>
      <c r="B190" s="528" t="s">
        <v>417</v>
      </c>
      <c r="C190" s="334"/>
      <c r="D190" s="334"/>
      <c r="E190" s="334"/>
      <c r="F190" s="334"/>
      <c r="G190" s="334"/>
      <c r="H190" s="334"/>
      <c r="S190" s="333"/>
      <c r="T190" s="333"/>
      <c r="U190" s="333"/>
      <c r="V190" s="389"/>
      <c r="W190" s="333"/>
      <c r="X190" s="275"/>
    </row>
    <row r="191" spans="1:24" ht="33.75" customHeight="1">
      <c r="A191" s="536"/>
      <c r="B191" s="360" t="s">
        <v>409</v>
      </c>
      <c r="C191" s="359" t="str">
        <f>C$129</f>
        <v>Dania</v>
      </c>
      <c r="D191" s="359" t="str">
        <f>D$129</f>
        <v>Niemcy</v>
      </c>
      <c r="E191" s="359" t="str">
        <f>E$129</f>
        <v>Szwecja</v>
      </c>
      <c r="F191" s="359" t="str">
        <f>F$129</f>
        <v>Wielka Brytania</v>
      </c>
      <c r="G191" s="588" t="str">
        <f>G$129</f>
        <v>Stany Zjednoczone Ameryki (USA)</v>
      </c>
      <c r="H191" s="589"/>
      <c r="S191" s="333"/>
      <c r="T191" s="333"/>
      <c r="U191" s="333"/>
      <c r="V191" s="389"/>
      <c r="W191" s="333"/>
      <c r="X191" s="275"/>
    </row>
    <row r="192" spans="1:24" ht="16.5" customHeight="1">
      <c r="A192" s="536"/>
      <c r="B192" s="360" t="s">
        <v>381</v>
      </c>
      <c r="C192" s="355" t="str">
        <f>IF(ISERROR(VLOOKUP(C$129,$B$378:$E$490,3,FALSE))=FALSE,VLOOKUP(C$129,$B$378:$E$490,3,FALSE),0)</f>
        <v>DKK</v>
      </c>
      <c r="D192" s="355" t="str">
        <f>IF(ISERROR(VLOOKUP(D$129,$B$378:$E$490,3,FALSE))=FALSE,VLOOKUP(D$129,$B$378:$E$490,3,FALSE),0)</f>
        <v>EUR</v>
      </c>
      <c r="E192" s="355" t="str">
        <f>IF(ISERROR(VLOOKUP(E$129,$B$378:$E$490,3,FALSE))=FALSE,VLOOKUP(E$129,$B$378:$E$490,3,FALSE),0)</f>
        <v>SEK</v>
      </c>
      <c r="F192" s="355" t="str">
        <f>IF(ISERROR(VLOOKUP(F$129,$B$378:$E$490,3,FALSE))=FALSE,VLOOKUP(F$129,$B$378:$E$490,3,FALSE),0)</f>
        <v>GBP</v>
      </c>
      <c r="G192" s="590" t="str">
        <f>IF(ISERROR(VLOOKUP(G$129,$B$378:$E$490,3,FALSE))=FALSE,VLOOKUP(G$129,$B$378:$E$490,3,FALSE),0)</f>
        <v>USD</v>
      </c>
      <c r="H192" s="591"/>
      <c r="S192" s="333"/>
      <c r="T192" s="333"/>
      <c r="U192" s="333"/>
      <c r="V192" s="389"/>
      <c r="W192" s="333"/>
      <c r="X192" s="275"/>
    </row>
    <row r="193" spans="1:24" ht="149.25" customHeight="1" thickBot="1">
      <c r="A193" s="536"/>
      <c r="B193" s="370" t="s">
        <v>478</v>
      </c>
      <c r="C193" s="302" t="s">
        <v>162</v>
      </c>
      <c r="D193" s="302" t="s">
        <v>162</v>
      </c>
      <c r="E193" s="302" t="s">
        <v>161</v>
      </c>
      <c r="F193" s="302" t="s">
        <v>162</v>
      </c>
      <c r="G193" s="573" t="s">
        <v>162</v>
      </c>
      <c r="H193" s="574"/>
      <c r="S193" s="333"/>
      <c r="T193" s="333"/>
      <c r="U193" s="333"/>
      <c r="V193" s="389"/>
      <c r="W193" s="333"/>
      <c r="X193" s="275"/>
    </row>
    <row r="194" spans="1:24" ht="16.5" customHeight="1" hidden="1" thickBot="1">
      <c r="A194" s="536"/>
      <c r="B194" s="370" t="s">
        <v>418</v>
      </c>
      <c r="C194" s="374">
        <f>C131+C134+C137+C140</f>
        <v>4</v>
      </c>
      <c r="D194" s="374">
        <f>D131+D134+D137+D140</f>
        <v>4</v>
      </c>
      <c r="E194" s="374">
        <f>E131+E134+E137+E140</f>
        <v>4</v>
      </c>
      <c r="F194" s="374">
        <f>F131+F134+F137+F140</f>
        <v>4</v>
      </c>
      <c r="G194" s="651">
        <f>G131+G134+G137+G140</f>
        <v>4</v>
      </c>
      <c r="H194" s="652"/>
      <c r="S194" s="333"/>
      <c r="T194" s="333"/>
      <c r="U194" s="333"/>
      <c r="V194" s="389"/>
      <c r="W194" s="333"/>
      <c r="X194" s="275"/>
    </row>
    <row r="195" spans="1:24" ht="30" customHeight="1" hidden="1" thickBot="1">
      <c r="A195" s="536"/>
      <c r="B195" s="370"/>
      <c r="C195" s="375">
        <f>IF(ISERROR(VLOOKUP(C$129,$B$378:$E$490,4,FALSE))=FALSE,VLOOKUP(C$129,$B$378:$E$490,4,FALSE),0)</f>
        <v>406</v>
      </c>
      <c r="D195" s="375">
        <f>IF(ISERROR(VLOOKUP(D$129,$B$378:$E$490,4,FALSE))=FALSE,VLOOKUP(D$129,$B$378:$E$490,4,FALSE),0)</f>
        <v>49</v>
      </c>
      <c r="E195" s="375">
        <f>IF(ISERROR(VLOOKUP(E$129,$B$378:$E$490,4,FALSE))=FALSE,VLOOKUP(E$129,$B$378:$E$490,4,FALSE),0)</f>
        <v>459</v>
      </c>
      <c r="F195" s="375">
        <f>IF(ISERROR(VLOOKUP(F$129,$B$378:$E$490,4,FALSE))=FALSE,VLOOKUP(F$129,$B$378:$E$490,4,FALSE),0)</f>
        <v>35</v>
      </c>
      <c r="G195" s="594">
        <f>IF(ISERROR(VLOOKUP(G$129,$B$378:$E$490,4,FALSE))=FALSE,VLOOKUP(G$129,$B$378:$E$490,4,FALSE),0)</f>
        <v>59</v>
      </c>
      <c r="H195" s="595"/>
      <c r="S195" s="333"/>
      <c r="T195" s="333"/>
      <c r="U195" s="333"/>
      <c r="V195" s="389"/>
      <c r="W195" s="333"/>
      <c r="X195" s="275"/>
    </row>
    <row r="196" spans="1:24" ht="48.75" customHeight="1" thickBot="1">
      <c r="A196" s="536"/>
      <c r="B196" s="343" t="s">
        <v>419</v>
      </c>
      <c r="C196" s="345">
        <f>IF(C193="nie",C194*C195)*0.1</f>
        <v>162.4</v>
      </c>
      <c r="D196" s="345">
        <f>IF(D193="nie",D194*D195)*0.1</f>
        <v>19.6</v>
      </c>
      <c r="E196" s="345">
        <f>IF(E193="nie",E194*E195)*0.1</f>
        <v>0</v>
      </c>
      <c r="F196" s="345">
        <f>IF(F193="nie",F194*F195)*0.1</f>
        <v>14</v>
      </c>
      <c r="G196" s="571">
        <f>IF(G193="nie",G194*G195)*0.1</f>
        <v>23.6</v>
      </c>
      <c r="H196" s="572"/>
      <c r="S196" s="333"/>
      <c r="T196" s="333"/>
      <c r="U196" s="333"/>
      <c r="V196" s="389"/>
      <c r="W196" s="333"/>
      <c r="X196" s="275"/>
    </row>
    <row r="197" ht="9.75" customHeight="1" thickBot="1">
      <c r="A197" s="542"/>
    </row>
    <row r="198" spans="1:24" ht="63.75" customHeight="1" thickBot="1">
      <c r="A198" s="536" t="s">
        <v>424</v>
      </c>
      <c r="B198" s="528" t="s">
        <v>420</v>
      </c>
      <c r="C198" s="334"/>
      <c r="D198" s="334"/>
      <c r="E198" s="334"/>
      <c r="F198" s="334"/>
      <c r="G198" s="334"/>
      <c r="H198" s="334"/>
      <c r="S198" s="389"/>
      <c r="T198" s="389"/>
      <c r="U198" s="389"/>
      <c r="V198" s="389"/>
      <c r="W198" s="389"/>
      <c r="X198" s="275"/>
    </row>
    <row r="199" spans="1:24" ht="33.75" customHeight="1">
      <c r="A199" s="536"/>
      <c r="B199" s="360" t="s">
        <v>409</v>
      </c>
      <c r="C199" s="385" t="str">
        <f>C$129</f>
        <v>Dania</v>
      </c>
      <c r="D199" s="385" t="str">
        <f>D$129</f>
        <v>Niemcy</v>
      </c>
      <c r="E199" s="385" t="str">
        <f>E$129</f>
        <v>Szwecja</v>
      </c>
      <c r="F199" s="385" t="str">
        <f>F$129</f>
        <v>Wielka Brytania</v>
      </c>
      <c r="G199" s="588" t="str">
        <f>G$129</f>
        <v>Stany Zjednoczone Ameryki (USA)</v>
      </c>
      <c r="H199" s="589"/>
      <c r="S199" s="389"/>
      <c r="T199" s="389"/>
      <c r="U199" s="389"/>
      <c r="V199" s="389"/>
      <c r="W199" s="389"/>
      <c r="X199" s="275"/>
    </row>
    <row r="200" spans="1:24" ht="16.5" customHeight="1">
      <c r="A200" s="536"/>
      <c r="B200" s="360" t="s">
        <v>381</v>
      </c>
      <c r="C200" s="386" t="str">
        <f>IF(ISERROR(VLOOKUP(C$129,$B$378:$E$490,3,FALSE))=FALSE,VLOOKUP(C$129,$B$378:$E$490,3,FALSE),0)</f>
        <v>DKK</v>
      </c>
      <c r="D200" s="386" t="str">
        <f>IF(ISERROR(VLOOKUP(D$129,$B$378:$E$490,3,FALSE))=FALSE,VLOOKUP(D$129,$B$378:$E$490,3,FALSE),0)</f>
        <v>EUR</v>
      </c>
      <c r="E200" s="386" t="str">
        <f>IF(ISERROR(VLOOKUP(E$129,$B$378:$E$490,3,FALSE))=FALSE,VLOOKUP(E$129,$B$378:$E$490,3,FALSE),0)</f>
        <v>SEK</v>
      </c>
      <c r="F200" s="386" t="str">
        <f>IF(ISERROR(VLOOKUP(F$129,$B$378:$E$490,3,FALSE))=FALSE,VLOOKUP(F$129,$B$378:$E$490,3,FALSE),0)</f>
        <v>GBP</v>
      </c>
      <c r="G200" s="590" t="str">
        <f>IF(ISERROR(VLOOKUP(G$129,$B$378:$E$490,3,FALSE))=FALSE,VLOOKUP(G$129,$B$378:$E$490,3,FALSE),0)</f>
        <v>USD</v>
      </c>
      <c r="H200" s="591"/>
      <c r="S200" s="389"/>
      <c r="T200" s="389"/>
      <c r="U200" s="389"/>
      <c r="V200" s="389"/>
      <c r="W200" s="389"/>
      <c r="X200" s="275"/>
    </row>
    <row r="201" spans="1:24" ht="35.25" customHeight="1">
      <c r="A201" s="536"/>
      <c r="B201" s="397" t="s">
        <v>423</v>
      </c>
      <c r="C201" s="302" t="s">
        <v>162</v>
      </c>
      <c r="D201" s="302" t="s">
        <v>162</v>
      </c>
      <c r="E201" s="302" t="s">
        <v>162</v>
      </c>
      <c r="F201" s="302" t="s">
        <v>162</v>
      </c>
      <c r="G201" s="573" t="s">
        <v>162</v>
      </c>
      <c r="H201" s="574"/>
      <c r="S201" s="389"/>
      <c r="T201" s="389"/>
      <c r="U201" s="389"/>
      <c r="V201" s="389"/>
      <c r="W201" s="389"/>
      <c r="X201" s="275"/>
    </row>
    <row r="202" spans="1:24" ht="34.5" customHeight="1" thickBot="1">
      <c r="A202" s="536"/>
      <c r="B202" s="361" t="s">
        <v>422</v>
      </c>
      <c r="C202" s="369">
        <v>1</v>
      </c>
      <c r="D202" s="369">
        <v>2</v>
      </c>
      <c r="E202" s="369">
        <v>1</v>
      </c>
      <c r="F202" s="369">
        <v>1</v>
      </c>
      <c r="G202" s="592">
        <v>1</v>
      </c>
      <c r="H202" s="593"/>
      <c r="S202" s="389"/>
      <c r="T202" s="389"/>
      <c r="U202" s="389"/>
      <c r="V202" s="389"/>
      <c r="W202" s="389"/>
      <c r="X202" s="275"/>
    </row>
    <row r="203" spans="1:24" ht="30" customHeight="1" hidden="1" thickBot="1">
      <c r="A203" s="536"/>
      <c r="B203" s="370"/>
      <c r="C203" s="387">
        <f>IF(ISERROR(VLOOKUP(C$129,$B$378:$E$490,4,FALSE))=FALSE,VLOOKUP(C$129,$B$378:$E$490,4,FALSE),0)</f>
        <v>406</v>
      </c>
      <c r="D203" s="387">
        <f>IF(ISERROR(VLOOKUP(D$129,$B$378:$E$490,4,FALSE))=FALSE,VLOOKUP(D$129,$B$378:$E$490,4,FALSE),0)</f>
        <v>49</v>
      </c>
      <c r="E203" s="387">
        <f>IF(ISERROR(VLOOKUP(E$129,$B$378:$E$490,4,FALSE))=FALSE,VLOOKUP(E$129,$B$378:$E$490,4,FALSE),0)</f>
        <v>459</v>
      </c>
      <c r="F203" s="387">
        <f>IF(ISERROR(VLOOKUP(F$129,$B$378:$E$490,4,FALSE))=FALSE,VLOOKUP(F$129,$B$378:$E$490,4,FALSE),0)</f>
        <v>35</v>
      </c>
      <c r="G203" s="594">
        <f>IF(ISERROR(VLOOKUP(G$129,$B$378:$E$490,4,FALSE))=FALSE,VLOOKUP(G$129,$B$378:$E$490,4,FALSE),0)</f>
        <v>59</v>
      </c>
      <c r="H203" s="595"/>
      <c r="S203" s="389"/>
      <c r="T203" s="389"/>
      <c r="U203" s="389"/>
      <c r="V203" s="389"/>
      <c r="W203" s="389"/>
      <c r="X203" s="275"/>
    </row>
    <row r="204" spans="1:24" ht="48.75" customHeight="1" thickBot="1">
      <c r="A204" s="536"/>
      <c r="B204" s="343" t="s">
        <v>421</v>
      </c>
      <c r="C204" s="345">
        <f>IF(C201="nie",0,C202*C203*0.25)</f>
        <v>0</v>
      </c>
      <c r="D204" s="345">
        <f>IF(D201="nie",0,D202*D203*0.25)</f>
        <v>0</v>
      </c>
      <c r="E204" s="345">
        <f>IF(E201="nie",0,E202*E203*0.25)</f>
        <v>0</v>
      </c>
      <c r="F204" s="345">
        <f>IF(F201="nie",0,F202*F203*0.25)</f>
        <v>0</v>
      </c>
      <c r="G204" s="571">
        <f>IF(G201="nie",0,G202*G203*0.25)</f>
        <v>0</v>
      </c>
      <c r="H204" s="572"/>
      <c r="S204" s="389"/>
      <c r="T204" s="389"/>
      <c r="U204" s="389"/>
      <c r="V204" s="389"/>
      <c r="W204" s="389"/>
      <c r="X204" s="275"/>
    </row>
    <row r="205" spans="1:8" s="33" customFormat="1" ht="5.25" customHeight="1">
      <c r="A205" s="290"/>
      <c r="B205" s="7"/>
      <c r="C205" s="7"/>
      <c r="F205" s="5"/>
      <c r="G205" s="5"/>
      <c r="H205" s="5"/>
    </row>
    <row r="206" spans="1:6" ht="30" customHeight="1">
      <c r="A206" s="536" t="s">
        <v>425</v>
      </c>
      <c r="B206" s="707" t="s">
        <v>154</v>
      </c>
      <c r="C206" s="708"/>
      <c r="D206" s="708"/>
      <c r="E206" s="708"/>
      <c r="F206" s="709"/>
    </row>
    <row r="207" spans="1:10" s="11" customFormat="1" ht="19.5" customHeight="1">
      <c r="A207" s="537"/>
      <c r="B207" s="3"/>
      <c r="C207" s="3"/>
      <c r="D207" s="7"/>
      <c r="I207" s="5"/>
      <c r="J207" s="5"/>
    </row>
    <row r="208" spans="1:10" s="11" customFormat="1" ht="14.25" customHeight="1">
      <c r="A208" s="537"/>
      <c r="B208" s="240" t="s">
        <v>150</v>
      </c>
      <c r="D208" s="246" t="s">
        <v>149</v>
      </c>
      <c r="I208" s="5"/>
      <c r="J208" s="5"/>
    </row>
    <row r="209" spans="1:10" s="11" customFormat="1" ht="14.25" customHeight="1">
      <c r="A209" s="537"/>
      <c r="B209" s="244" t="s">
        <v>151</v>
      </c>
      <c r="C209" s="314" t="s">
        <v>224</v>
      </c>
      <c r="D209" s="242">
        <v>450</v>
      </c>
      <c r="I209" s="5"/>
      <c r="J209" s="5"/>
    </row>
    <row r="210" spans="1:4" s="11" customFormat="1" ht="14.25" customHeight="1">
      <c r="A210" s="537"/>
      <c r="B210" s="244" t="s">
        <v>152</v>
      </c>
      <c r="C210" s="314" t="s">
        <v>249</v>
      </c>
      <c r="D210" s="242">
        <v>360</v>
      </c>
    </row>
    <row r="211" spans="1:10" s="11" customFormat="1" ht="14.25" customHeight="1">
      <c r="A211" s="537"/>
      <c r="B211" s="244" t="s">
        <v>153</v>
      </c>
      <c r="C211" s="314" t="s">
        <v>322</v>
      </c>
      <c r="D211" s="242">
        <v>360</v>
      </c>
      <c r="G211" s="5"/>
      <c r="I211" s="5"/>
      <c r="J211" s="5"/>
    </row>
    <row r="212" spans="1:10" s="11" customFormat="1" ht="14.25" customHeight="1">
      <c r="A212" s="537"/>
      <c r="B212" s="244" t="s">
        <v>462</v>
      </c>
      <c r="C212" s="314" t="s">
        <v>229</v>
      </c>
      <c r="D212" s="242">
        <v>1000</v>
      </c>
      <c r="G212" s="5"/>
      <c r="I212" s="5"/>
      <c r="J212" s="5"/>
    </row>
    <row r="213" spans="1:10" s="11" customFormat="1" ht="14.25" customHeight="1">
      <c r="A213" s="537"/>
      <c r="B213" s="244" t="s">
        <v>463</v>
      </c>
      <c r="C213" s="314" t="s">
        <v>335</v>
      </c>
      <c r="D213" s="242">
        <v>58</v>
      </c>
      <c r="G213" s="5"/>
      <c r="I213" s="5"/>
      <c r="J213" s="5"/>
    </row>
    <row r="214" spans="1:10" s="11" customFormat="1" ht="14.25" customHeight="1">
      <c r="A214" s="537"/>
      <c r="B214" s="244"/>
      <c r="C214" s="314"/>
      <c r="D214" s="242"/>
      <c r="G214" s="5"/>
      <c r="I214" s="5"/>
      <c r="J214" s="5"/>
    </row>
    <row r="215" spans="1:10" s="11" customFormat="1" ht="14.25" customHeight="1">
      <c r="A215" s="537"/>
      <c r="B215" s="244"/>
      <c r="C215" s="314"/>
      <c r="D215" s="242"/>
      <c r="G215" s="5"/>
      <c r="I215" s="5"/>
      <c r="J215" s="5"/>
    </row>
    <row r="216" spans="1:10" s="11" customFormat="1" ht="14.25" customHeight="1">
      <c r="A216" s="537"/>
      <c r="B216" s="244"/>
      <c r="C216" s="314"/>
      <c r="D216" s="242"/>
      <c r="G216" s="5"/>
      <c r="I216" s="5"/>
      <c r="J216" s="5"/>
    </row>
    <row r="217" spans="1:10" s="11" customFormat="1" ht="14.25" customHeight="1">
      <c r="A217" s="537"/>
      <c r="B217" s="244"/>
      <c r="C217" s="314"/>
      <c r="D217" s="242"/>
      <c r="I217" s="5"/>
      <c r="J217" s="5"/>
    </row>
    <row r="218" spans="1:10" s="11" customFormat="1" ht="14.25" customHeight="1">
      <c r="A218" s="537"/>
      <c r="B218" s="244"/>
      <c r="C218" s="314"/>
      <c r="D218" s="242"/>
      <c r="I218" s="5"/>
      <c r="J218" s="5"/>
    </row>
    <row r="219" spans="1:10" s="11" customFormat="1" ht="14.25" customHeight="1">
      <c r="A219" s="537"/>
      <c r="B219" s="244"/>
      <c r="C219" s="314"/>
      <c r="D219" s="242"/>
      <c r="I219" s="5"/>
      <c r="J219" s="5"/>
    </row>
    <row r="220" spans="1:10" s="11" customFormat="1" ht="14.25" customHeight="1">
      <c r="A220" s="537"/>
      <c r="B220" s="244"/>
      <c r="C220" s="314"/>
      <c r="D220" s="242"/>
      <c r="I220" s="5"/>
      <c r="J220" s="5"/>
    </row>
    <row r="221" spans="1:10" s="11" customFormat="1" ht="14.25" customHeight="1">
      <c r="A221" s="537"/>
      <c r="B221" s="244"/>
      <c r="C221" s="314"/>
      <c r="D221" s="242"/>
      <c r="I221" s="5"/>
      <c r="J221" s="5"/>
    </row>
    <row r="222" spans="1:10" s="11" customFormat="1" ht="14.25" customHeight="1">
      <c r="A222" s="537"/>
      <c r="B222" s="244"/>
      <c r="C222" s="314"/>
      <c r="D222" s="242"/>
      <c r="I222" s="5"/>
      <c r="J222" s="5"/>
    </row>
    <row r="223" spans="1:10" s="11" customFormat="1" ht="14.25" customHeight="1">
      <c r="A223" s="537"/>
      <c r="B223" s="244"/>
      <c r="C223" s="314"/>
      <c r="D223" s="242"/>
      <c r="I223" s="5"/>
      <c r="J223" s="5"/>
    </row>
    <row r="224" spans="1:10" s="11" customFormat="1" ht="21.75" customHeight="1">
      <c r="A224" s="537"/>
      <c r="B224" s="241"/>
      <c r="I224" s="5"/>
      <c r="J224" s="5"/>
    </row>
    <row r="225" spans="1:8" s="33" customFormat="1" ht="5.25" customHeight="1">
      <c r="A225" s="290"/>
      <c r="B225" s="7"/>
      <c r="C225" s="7"/>
      <c r="F225" s="5"/>
      <c r="G225" s="5"/>
      <c r="H225" s="5"/>
    </row>
    <row r="226" spans="1:6" ht="79.5" customHeight="1">
      <c r="A226" s="536" t="s">
        <v>426</v>
      </c>
      <c r="B226" s="707" t="s">
        <v>393</v>
      </c>
      <c r="C226" s="710"/>
      <c r="D226" s="710"/>
      <c r="E226" s="710"/>
      <c r="F226" s="711"/>
    </row>
    <row r="227" spans="1:10" s="11" customFormat="1" ht="5.25" customHeight="1">
      <c r="A227" s="537"/>
      <c r="B227" s="3"/>
      <c r="C227" s="3"/>
      <c r="D227" s="7"/>
      <c r="I227" s="5"/>
      <c r="J227" s="5"/>
    </row>
    <row r="228" spans="1:10" s="11" customFormat="1" ht="14.25" customHeight="1">
      <c r="A228" s="537"/>
      <c r="B228" s="240" t="s">
        <v>150</v>
      </c>
      <c r="C228" s="349" t="s">
        <v>221</v>
      </c>
      <c r="D228" s="246" t="s">
        <v>149</v>
      </c>
      <c r="I228" s="5"/>
      <c r="J228" s="5"/>
    </row>
    <row r="229" spans="1:10" s="11" customFormat="1" ht="14.25" customHeight="1">
      <c r="A229" s="537"/>
      <c r="B229" s="244" t="s">
        <v>156</v>
      </c>
      <c r="C229" s="314" t="s">
        <v>224</v>
      </c>
      <c r="D229" s="242">
        <v>150</v>
      </c>
      <c r="I229" s="5"/>
      <c r="J229" s="5"/>
    </row>
    <row r="230" spans="1:10" s="11" customFormat="1" ht="14.25" customHeight="1">
      <c r="A230" s="537"/>
      <c r="B230" s="244" t="s">
        <v>155</v>
      </c>
      <c r="C230" s="314" t="s">
        <v>229</v>
      </c>
      <c r="D230" s="242">
        <v>4</v>
      </c>
      <c r="I230" s="5"/>
      <c r="J230" s="5"/>
    </row>
    <row r="231" spans="1:10" s="11" customFormat="1" ht="14.25" customHeight="1">
      <c r="A231" s="537"/>
      <c r="B231" s="244" t="s">
        <v>155</v>
      </c>
      <c r="C231" s="314" t="s">
        <v>249</v>
      </c>
      <c r="D231" s="242">
        <v>4</v>
      </c>
      <c r="I231" s="5"/>
      <c r="J231" s="5"/>
    </row>
    <row r="232" spans="1:10" s="11" customFormat="1" ht="14.25" customHeight="1">
      <c r="A232" s="537"/>
      <c r="B232" s="244" t="s">
        <v>155</v>
      </c>
      <c r="C232" s="314" t="s">
        <v>322</v>
      </c>
      <c r="D232" s="242">
        <v>4</v>
      </c>
      <c r="I232" s="5"/>
      <c r="J232" s="5"/>
    </row>
    <row r="233" spans="1:10" s="11" customFormat="1" ht="14.25" customHeight="1">
      <c r="A233" s="537"/>
      <c r="B233" s="244" t="s">
        <v>155</v>
      </c>
      <c r="C233" s="314" t="s">
        <v>224</v>
      </c>
      <c r="D233" s="242">
        <v>4</v>
      </c>
      <c r="I233" s="5"/>
      <c r="J233" s="5"/>
    </row>
    <row r="234" spans="1:10" s="11" customFormat="1" ht="14.25" customHeight="1">
      <c r="A234" s="537"/>
      <c r="B234" s="244"/>
      <c r="C234" s="314" t="s">
        <v>224</v>
      </c>
      <c r="D234" s="242"/>
      <c r="I234" s="5"/>
      <c r="J234" s="5"/>
    </row>
    <row r="235" spans="1:10" s="11" customFormat="1" ht="14.25" customHeight="1">
      <c r="A235" s="537"/>
      <c r="B235" s="244"/>
      <c r="C235" s="314" t="s">
        <v>224</v>
      </c>
      <c r="D235" s="242"/>
      <c r="I235" s="5"/>
      <c r="J235" s="5"/>
    </row>
    <row r="236" spans="1:10" s="11" customFormat="1" ht="14.25" customHeight="1">
      <c r="A236" s="537"/>
      <c r="B236" s="244"/>
      <c r="C236" s="314" t="s">
        <v>224</v>
      </c>
      <c r="D236" s="242"/>
      <c r="I236" s="5"/>
      <c r="J236" s="5"/>
    </row>
    <row r="237" spans="1:10" s="11" customFormat="1" ht="14.25" customHeight="1">
      <c r="A237" s="537"/>
      <c r="B237" s="244"/>
      <c r="C237" s="314" t="s">
        <v>224</v>
      </c>
      <c r="D237" s="242"/>
      <c r="I237" s="5"/>
      <c r="J237" s="5"/>
    </row>
    <row r="238" spans="1:10" s="11" customFormat="1" ht="14.25" customHeight="1">
      <c r="A238" s="537"/>
      <c r="B238" s="244"/>
      <c r="C238" s="314" t="s">
        <v>224</v>
      </c>
      <c r="D238" s="242"/>
      <c r="I238" s="5"/>
      <c r="J238" s="5"/>
    </row>
    <row r="239" spans="1:10" s="11" customFormat="1" ht="14.25" customHeight="1">
      <c r="A239" s="537"/>
      <c r="B239" s="244"/>
      <c r="C239" s="314" t="s">
        <v>224</v>
      </c>
      <c r="D239" s="242"/>
      <c r="I239" s="5"/>
      <c r="J239" s="5"/>
    </row>
    <row r="240" spans="1:10" s="11" customFormat="1" ht="14.25" customHeight="1">
      <c r="A240" s="537"/>
      <c r="B240" s="244"/>
      <c r="C240" s="314" t="s">
        <v>224</v>
      </c>
      <c r="D240" s="242"/>
      <c r="I240" s="5"/>
      <c r="J240" s="5"/>
    </row>
    <row r="241" spans="1:10" s="11" customFormat="1" ht="14.25" customHeight="1">
      <c r="A241" s="537"/>
      <c r="B241" s="244"/>
      <c r="C241" s="314" t="s">
        <v>224</v>
      </c>
      <c r="D241" s="242"/>
      <c r="I241" s="5"/>
      <c r="J241" s="5"/>
    </row>
    <row r="242" spans="1:10" s="11" customFormat="1" ht="14.25" customHeight="1">
      <c r="A242" s="537"/>
      <c r="B242" s="244"/>
      <c r="C242" s="314" t="s">
        <v>224</v>
      </c>
      <c r="D242" s="242"/>
      <c r="I242" s="5"/>
      <c r="J242" s="5"/>
    </row>
    <row r="243" spans="1:10" s="11" customFormat="1" ht="21.75" customHeight="1">
      <c r="A243" s="537"/>
      <c r="B243" s="241"/>
      <c r="C243" s="241"/>
      <c r="D243" s="243">
        <f>SUM(D229:D242)</f>
        <v>166</v>
      </c>
      <c r="I243" s="5"/>
      <c r="J243" s="5"/>
    </row>
    <row r="244" spans="1:8" s="33" customFormat="1" ht="5.25" customHeight="1">
      <c r="A244" s="290"/>
      <c r="B244" s="7"/>
      <c r="C244" s="7"/>
      <c r="F244" s="5"/>
      <c r="G244" s="5"/>
      <c r="H244" s="5"/>
    </row>
    <row r="245" spans="1:7" ht="45.75" customHeight="1">
      <c r="A245" s="536" t="s">
        <v>427</v>
      </c>
      <c r="B245" s="707" t="s">
        <v>157</v>
      </c>
      <c r="C245" s="710"/>
      <c r="D245" s="710"/>
      <c r="E245" s="710"/>
      <c r="F245" s="711"/>
      <c r="G245" s="259">
        <v>10</v>
      </c>
    </row>
    <row r="246" spans="1:8" s="33" customFormat="1" ht="5.25" customHeight="1">
      <c r="A246" s="290"/>
      <c r="B246" s="7"/>
      <c r="C246" s="7"/>
      <c r="F246" s="5"/>
      <c r="G246" s="5"/>
      <c r="H246" s="5"/>
    </row>
    <row r="247" spans="1:7" ht="21" customHeight="1">
      <c r="A247" s="536" t="s">
        <v>428</v>
      </c>
      <c r="B247" s="549" t="s">
        <v>158</v>
      </c>
      <c r="C247" s="550"/>
      <c r="D247" s="550"/>
      <c r="E247" s="550"/>
      <c r="F247" s="551"/>
      <c r="G247" s="11"/>
    </row>
    <row r="248" spans="1:10" s="121" customFormat="1" ht="19.5" customHeight="1">
      <c r="A248" s="543"/>
      <c r="B248" s="549" t="s">
        <v>159</v>
      </c>
      <c r="C248" s="550"/>
      <c r="D248" s="550"/>
      <c r="E248" s="550"/>
      <c r="F248" s="551"/>
      <c r="I248" s="260"/>
      <c r="J248" s="260"/>
    </row>
    <row r="249" spans="1:10" s="121" customFormat="1" ht="36.75" customHeight="1">
      <c r="A249" s="543"/>
      <c r="B249" s="549" t="s">
        <v>160</v>
      </c>
      <c r="C249" s="550"/>
      <c r="D249" s="550"/>
      <c r="E249" s="550"/>
      <c r="F249" s="551"/>
      <c r="I249" s="260"/>
      <c r="J249" s="260"/>
    </row>
    <row r="250" spans="1:10" s="121" customFormat="1" ht="67.5" customHeight="1">
      <c r="A250" s="543"/>
      <c r="B250" s="549" t="s">
        <v>182</v>
      </c>
      <c r="C250" s="550"/>
      <c r="D250" s="550"/>
      <c r="E250" s="550"/>
      <c r="F250" s="551"/>
      <c r="I250" s="260"/>
      <c r="J250" s="260"/>
    </row>
    <row r="251" spans="1:10" s="121" customFormat="1" ht="42.75" customHeight="1">
      <c r="A251" s="543"/>
      <c r="B251" s="549" t="s">
        <v>183</v>
      </c>
      <c r="C251" s="550"/>
      <c r="D251" s="550"/>
      <c r="E251" s="550"/>
      <c r="F251" s="551"/>
      <c r="I251" s="260"/>
      <c r="J251" s="260"/>
    </row>
    <row r="252" spans="1:8" s="33" customFormat="1" ht="37.5" customHeight="1">
      <c r="A252" s="290"/>
      <c r="B252" s="549" t="s">
        <v>483</v>
      </c>
      <c r="C252" s="550"/>
      <c r="D252" s="550"/>
      <c r="E252" s="550"/>
      <c r="F252" s="551"/>
      <c r="G252" s="5"/>
      <c r="H252" s="5"/>
    </row>
    <row r="253" spans="1:10" s="11" customFormat="1" ht="13.5" customHeight="1">
      <c r="A253" s="537"/>
      <c r="B253" s="3"/>
      <c r="C253" s="3"/>
      <c r="D253" s="7"/>
      <c r="G253"/>
      <c r="H253"/>
      <c r="I253" s="5"/>
      <c r="J253" s="5"/>
    </row>
    <row r="254" spans="1:10" s="11" customFormat="1" ht="5.25" customHeight="1">
      <c r="A254" s="537"/>
      <c r="B254" s="3"/>
      <c r="C254" s="3"/>
      <c r="D254" s="7"/>
      <c r="G254"/>
      <c r="H254"/>
      <c r="I254" s="5"/>
      <c r="J254" s="5"/>
    </row>
    <row r="255" spans="1:8" ht="18.75" customHeight="1">
      <c r="A255" s="535" t="s">
        <v>142</v>
      </c>
      <c r="B255" s="712" t="s">
        <v>133</v>
      </c>
      <c r="C255" s="712"/>
      <c r="D255" s="713"/>
      <c r="E255" s="713"/>
      <c r="F255" s="713"/>
      <c r="G255"/>
      <c r="H255"/>
    </row>
    <row r="256" spans="2:8" ht="3.75" customHeight="1">
      <c r="B256" s="1"/>
      <c r="C256" s="1"/>
      <c r="G256"/>
      <c r="H256"/>
    </row>
    <row r="257" spans="1:8" ht="46.5" customHeight="1">
      <c r="A257" s="536" t="s">
        <v>143</v>
      </c>
      <c r="B257" s="4" t="s">
        <v>136</v>
      </c>
      <c r="C257" s="8"/>
      <c r="D257" s="717" t="s">
        <v>137</v>
      </c>
      <c r="E257" s="718"/>
      <c r="F257" s="719"/>
      <c r="G257"/>
      <c r="H257"/>
    </row>
    <row r="258" spans="2:8" ht="3.75" customHeight="1">
      <c r="B258" s="1"/>
      <c r="C258" s="1"/>
      <c r="G258"/>
      <c r="H258"/>
    </row>
    <row r="259" spans="1:8" ht="45" customHeight="1">
      <c r="A259" s="536" t="s">
        <v>144</v>
      </c>
      <c r="B259" s="549" t="s">
        <v>145</v>
      </c>
      <c r="C259" s="550"/>
      <c r="D259" s="550"/>
      <c r="E259" s="550"/>
      <c r="F259" s="551"/>
      <c r="G259"/>
      <c r="H259"/>
    </row>
    <row r="260" spans="2:8" ht="3.75" customHeight="1">
      <c r="B260" s="1"/>
      <c r="C260" s="1"/>
      <c r="G260"/>
      <c r="H260"/>
    </row>
    <row r="261" spans="1:8" ht="46.5" customHeight="1">
      <c r="A261" s="536" t="s">
        <v>146</v>
      </c>
      <c r="B261" s="549" t="s">
        <v>147</v>
      </c>
      <c r="C261" s="550"/>
      <c r="D261" s="550"/>
      <c r="E261" s="550"/>
      <c r="F261" s="551"/>
      <c r="G261"/>
      <c r="H261"/>
    </row>
    <row r="262" ht="18" customHeight="1">
      <c r="A262" s="542"/>
    </row>
    <row r="263" ht="14.25">
      <c r="A263" s="542"/>
    </row>
    <row r="264" spans="1:8" ht="15" hidden="1">
      <c r="A264" s="542"/>
      <c r="C264" s="427" t="str">
        <f>C130</f>
        <v>DKK</v>
      </c>
      <c r="D264" s="427" t="str">
        <f>D130</f>
        <v>EUR</v>
      </c>
      <c r="E264" s="427" t="str">
        <f>E130</f>
        <v>SEK</v>
      </c>
      <c r="F264" s="427" t="str">
        <f>F130</f>
        <v>GBP</v>
      </c>
      <c r="G264" s="596" t="str">
        <f>G130</f>
        <v>USD</v>
      </c>
      <c r="H264" s="596"/>
    </row>
    <row r="265" spans="1:8" s="428" customFormat="1" ht="18" customHeight="1" hidden="1">
      <c r="A265" s="544" t="s">
        <v>435</v>
      </c>
      <c r="B265" s="429" t="s">
        <v>432</v>
      </c>
      <c r="C265" s="430">
        <f>IF(C$129=0,0,C142)</f>
        <v>1150.33</v>
      </c>
      <c r="D265" s="430">
        <f>IF(D$129=0,0,D142)</f>
        <v>138.82999999999998</v>
      </c>
      <c r="E265" s="430">
        <f>IF(E$129=0,0,E142)</f>
        <v>1300.5</v>
      </c>
      <c r="F265" s="430">
        <f>IF(F$129=0,0,F142)</f>
        <v>99.17</v>
      </c>
      <c r="G265" s="569">
        <f>IF(G$129=0,0,G142)</f>
        <v>167.17000000000002</v>
      </c>
      <c r="H265" s="570"/>
    </row>
    <row r="266" spans="1:8" s="428" customFormat="1" ht="18" customHeight="1" hidden="1">
      <c r="A266" s="544" t="s">
        <v>436</v>
      </c>
      <c r="B266" s="429" t="s">
        <v>433</v>
      </c>
      <c r="C266" s="430">
        <f>IF(C$129=0,0,C156)</f>
        <v>-304.5</v>
      </c>
      <c r="D266" s="430">
        <f>IF(D$129=0,0,D156)</f>
        <v>-36.75</v>
      </c>
      <c r="E266" s="430">
        <f>IF(E$129=0,0,E156)</f>
        <v>-2272.05</v>
      </c>
      <c r="F266" s="430">
        <f>IF(F$129=0,0,F156)</f>
        <v>-26.25</v>
      </c>
      <c r="G266" s="569">
        <f>IF(G$129=0,0,G156)</f>
        <v>-44.25</v>
      </c>
      <c r="H266" s="570"/>
    </row>
    <row r="267" spans="1:8" s="428" customFormat="1" ht="18" customHeight="1" hidden="1">
      <c r="A267" s="544" t="s">
        <v>437</v>
      </c>
      <c r="B267" s="429" t="s">
        <v>434</v>
      </c>
      <c r="C267" s="430">
        <f>IF(C$129=0,0,C163)</f>
        <v>0</v>
      </c>
      <c r="D267" s="430">
        <f>IF(D$129=0,0,D163)</f>
        <v>128.82999999999998</v>
      </c>
      <c r="E267" s="430">
        <f>IF(E$129=0,0,E163)</f>
        <v>955.5</v>
      </c>
      <c r="F267" s="430">
        <f>IF(F$129=0,0,F163)</f>
        <v>0</v>
      </c>
      <c r="G267" s="569">
        <f>IF(G$129=0,0,G163)</f>
        <v>0</v>
      </c>
      <c r="H267" s="570"/>
    </row>
    <row r="268" spans="1:8" s="428" customFormat="1" ht="18" customHeight="1" hidden="1">
      <c r="A268" s="544" t="s">
        <v>438</v>
      </c>
      <c r="B268" s="429" t="s">
        <v>443</v>
      </c>
      <c r="C268" s="431" t="str">
        <f>C160</f>
        <v>Tak</v>
      </c>
      <c r="D268" s="431" t="str">
        <f>D160</f>
        <v>Tak</v>
      </c>
      <c r="E268" s="431" t="str">
        <f>E160</f>
        <v>Tak</v>
      </c>
      <c r="F268" s="431" t="str">
        <f>F160</f>
        <v>Tak</v>
      </c>
      <c r="G268" s="569" t="str">
        <f>G160</f>
        <v>Tak</v>
      </c>
      <c r="H268" s="570"/>
    </row>
    <row r="269" spans="1:8" s="428" customFormat="1" ht="18" customHeight="1" hidden="1">
      <c r="A269" s="544" t="s">
        <v>439</v>
      </c>
      <c r="B269" s="429" t="s">
        <v>446</v>
      </c>
      <c r="C269" s="430">
        <f>IF(C$129=0,0,C173)</f>
        <v>0</v>
      </c>
      <c r="D269" s="430">
        <f>IF(D$129=0,0,D173)</f>
        <v>37.5</v>
      </c>
      <c r="E269" s="430">
        <f>IF(E$129=0,0,E173)</f>
        <v>450</v>
      </c>
      <c r="F269" s="430">
        <f>IF(F$129=0,0,F173)</f>
        <v>50</v>
      </c>
      <c r="G269" s="554">
        <f>IF(G$129=0,0,G173)</f>
        <v>75</v>
      </c>
      <c r="H269" s="555"/>
    </row>
    <row r="270" spans="1:8" s="428" customFormat="1" ht="18" customHeight="1" hidden="1">
      <c r="A270" s="544" t="s">
        <v>440</v>
      </c>
      <c r="B270" s="429" t="s">
        <v>447</v>
      </c>
      <c r="C270" s="430">
        <f>IF(C$129=0,0,C188)</f>
        <v>609</v>
      </c>
      <c r="D270" s="430">
        <f>IF(D$129=0,0,D188)</f>
        <v>98</v>
      </c>
      <c r="E270" s="430">
        <f>IF(E$129=0,0,E188)</f>
        <v>459</v>
      </c>
      <c r="F270" s="430">
        <f>IF(F$129=0,0,F188)</f>
        <v>35</v>
      </c>
      <c r="G270" s="554">
        <f>IF(G$129=0,0,G188)</f>
        <v>59</v>
      </c>
      <c r="H270" s="555"/>
    </row>
    <row r="271" spans="1:8" s="428" customFormat="1" ht="18" customHeight="1" hidden="1">
      <c r="A271" s="544" t="s">
        <v>441</v>
      </c>
      <c r="B271" s="429" t="s">
        <v>448</v>
      </c>
      <c r="C271" s="430">
        <f>IF(C$129=0,0,C196)</f>
        <v>162.4</v>
      </c>
      <c r="D271" s="430">
        <f>IF(D$129=0,0,D196)</f>
        <v>19.6</v>
      </c>
      <c r="E271" s="430">
        <f>IF(E$129=0,0,E196)</f>
        <v>0</v>
      </c>
      <c r="F271" s="430">
        <f>IF(F$129=0,0,F196)</f>
        <v>14</v>
      </c>
      <c r="G271" s="554">
        <f>IF(G$129=0,0,G196)</f>
        <v>23.6</v>
      </c>
      <c r="H271" s="555"/>
    </row>
    <row r="272" spans="1:8" s="428" customFormat="1" ht="18" customHeight="1" hidden="1">
      <c r="A272" s="544" t="s">
        <v>442</v>
      </c>
      <c r="B272" s="429" t="s">
        <v>449</v>
      </c>
      <c r="C272" s="430">
        <f>IF(C$129=0,0,C204)</f>
        <v>0</v>
      </c>
      <c r="D272" s="430">
        <f>IF(D$129=0,0,D204)</f>
        <v>0</v>
      </c>
      <c r="E272" s="430">
        <f>IF(E$129=0,0,E204)</f>
        <v>0</v>
      </c>
      <c r="F272" s="430">
        <f>IF(F$129=0,0,F204)</f>
        <v>0</v>
      </c>
      <c r="G272" s="554">
        <f>IF(G$129=0,0,G204)</f>
        <v>0</v>
      </c>
      <c r="H272" s="555"/>
    </row>
    <row r="273" spans="1:9" s="428" customFormat="1" ht="18" customHeight="1" hidden="1">
      <c r="A273" s="544"/>
      <c r="B273" s="429" t="s">
        <v>461</v>
      </c>
      <c r="C273" s="430">
        <f>SUMIF($C$209:$C$223,C$264,$D$209:$D$223)</f>
        <v>360</v>
      </c>
      <c r="D273" s="430">
        <f>SUMIF($C$209:$C$223,D$264,$D$209:$D$223)</f>
        <v>450</v>
      </c>
      <c r="E273" s="430">
        <f>SUMIF($C$209:$C$223,E$264,$D$209:$D$223)</f>
        <v>360</v>
      </c>
      <c r="F273" s="430">
        <f>SUMIF($C$209:$C$223,F$264,$D$209:$D$223)</f>
        <v>58</v>
      </c>
      <c r="G273" s="558">
        <f>SUMIF($C$209:$C$223,G$264,$D$209:$D$223)</f>
        <v>1000</v>
      </c>
      <c r="H273" s="559"/>
      <c r="I273" s="435"/>
    </row>
    <row r="274" spans="1:9" s="428" customFormat="1" ht="18" customHeight="1" hidden="1">
      <c r="A274" s="544"/>
      <c r="B274" s="429" t="s">
        <v>460</v>
      </c>
      <c r="C274" s="430">
        <f>SUMIF($C$229:$C$242,C$264,$D$229:$D$242)</f>
        <v>4</v>
      </c>
      <c r="D274" s="430">
        <f>SUMIF($C$229:$C$242,D$264,$D$229:$D$242)</f>
        <v>154</v>
      </c>
      <c r="E274" s="430">
        <f>SUMIF($C$229:$C$242,E$264,$D$229:$D$242)</f>
        <v>4</v>
      </c>
      <c r="F274" s="430">
        <f>SUMIF($C$229:$C$242,F$264,$D$229:$D$242)</f>
        <v>0</v>
      </c>
      <c r="G274" s="558">
        <f>SUMIF($C$229:$C$242,G$264,$D$229:$D$242)</f>
        <v>4</v>
      </c>
      <c r="H274" s="559"/>
      <c r="I274" s="435"/>
    </row>
    <row r="275" spans="1:9" s="428" customFormat="1" ht="18" customHeight="1" hidden="1">
      <c r="A275" s="544"/>
      <c r="B275" s="440" t="s">
        <v>464</v>
      </c>
      <c r="C275" s="441">
        <f>SUMIF($X$111:$X$120,C$264,$W$111:$W$120)</f>
        <v>0</v>
      </c>
      <c r="D275" s="441">
        <f>SUMIF($X$111:$X$120,D$264,$W$111:$W$120)</f>
        <v>45</v>
      </c>
      <c r="E275" s="441">
        <f>SUMIF($X$111:$X$120,E$264,$W$111:$W$120)</f>
        <v>80</v>
      </c>
      <c r="F275" s="441">
        <f>SUMIF($X$111:$X$120,F$264,$W$111:$W$120)</f>
        <v>0</v>
      </c>
      <c r="G275" s="563">
        <f>SUMIF($X$111:$X$120,G$264,$W$111:$W$120)</f>
        <v>66</v>
      </c>
      <c r="H275" s="564"/>
      <c r="I275" s="435"/>
    </row>
    <row r="276" s="428" customFormat="1" ht="18" customHeight="1" hidden="1">
      <c r="A276" s="544"/>
    </row>
    <row r="277" spans="1:10" s="428" customFormat="1" ht="18" customHeight="1" hidden="1">
      <c r="A277" s="544"/>
      <c r="B277" s="429" t="s">
        <v>444</v>
      </c>
      <c r="C277" s="429">
        <f>IF(C268="tak",C267,0)</f>
        <v>0</v>
      </c>
      <c r="D277" s="429">
        <f>IF(D268="tak",D267,0)</f>
        <v>128.82999999999998</v>
      </c>
      <c r="E277" s="429">
        <f>IF(E268="tak",E267,0)</f>
        <v>955.5</v>
      </c>
      <c r="F277" s="429">
        <f>IF(F268="tak",F267,0)</f>
        <v>0</v>
      </c>
      <c r="G277" s="565">
        <f>IF(G268="tak",G267,0)</f>
        <v>0</v>
      </c>
      <c r="H277" s="566"/>
      <c r="I277" s="503">
        <f>SUM(C277:H277)</f>
        <v>1084.33</v>
      </c>
      <c r="J277" s="442" t="s">
        <v>465</v>
      </c>
    </row>
    <row r="278" spans="1:10" ht="18" customHeight="1" hidden="1">
      <c r="A278" s="542"/>
      <c r="B278" s="429" t="s">
        <v>445</v>
      </c>
      <c r="C278" s="450">
        <f>IF(C268="nie",C265+C266,0)</f>
        <v>0</v>
      </c>
      <c r="D278" s="450">
        <f>IF(D268="nie",D265+D266,0)</f>
        <v>0</v>
      </c>
      <c r="E278" s="450">
        <f>IF(E268="nie",E265+E266,0)</f>
        <v>0</v>
      </c>
      <c r="F278" s="450">
        <f>IF(F268="nie",F265+F266,0)</f>
        <v>0</v>
      </c>
      <c r="G278" s="567">
        <f>IF(G268="nie",G265+G266,0)</f>
        <v>0</v>
      </c>
      <c r="H278" s="568"/>
      <c r="I278" s="503">
        <f aca="true" t="shared" si="7" ref="I278:I286">SUM(C278:H278)</f>
        <v>0</v>
      </c>
      <c r="J278" s="451" t="s">
        <v>8</v>
      </c>
    </row>
    <row r="279" spans="1:10" ht="18" customHeight="1" hidden="1">
      <c r="A279" s="542"/>
      <c r="B279" s="429" t="s">
        <v>455</v>
      </c>
      <c r="C279" s="430">
        <f>C272</f>
        <v>0</v>
      </c>
      <c r="D279" s="430">
        <f>D272</f>
        <v>0</v>
      </c>
      <c r="E279" s="430">
        <f>E272</f>
        <v>0</v>
      </c>
      <c r="F279" s="430">
        <f>F272</f>
        <v>0</v>
      </c>
      <c r="G279" s="558">
        <f>G272</f>
        <v>0</v>
      </c>
      <c r="H279" s="559"/>
      <c r="I279" s="504">
        <f t="shared" si="7"/>
        <v>0</v>
      </c>
      <c r="J279" s="443" t="s">
        <v>468</v>
      </c>
    </row>
    <row r="280" spans="1:10" ht="18" customHeight="1" hidden="1">
      <c r="A280" s="542"/>
      <c r="B280" s="429" t="s">
        <v>451</v>
      </c>
      <c r="C280" s="430">
        <f>C269</f>
        <v>0</v>
      </c>
      <c r="D280" s="430">
        <f>D269</f>
        <v>37.5</v>
      </c>
      <c r="E280" s="430">
        <f>E269</f>
        <v>450</v>
      </c>
      <c r="F280" s="430">
        <f>F269</f>
        <v>50</v>
      </c>
      <c r="G280" s="558">
        <f>G269</f>
        <v>75</v>
      </c>
      <c r="H280" s="559"/>
      <c r="I280" s="503">
        <f t="shared" si="7"/>
        <v>612.5</v>
      </c>
      <c r="J280" s="443" t="s">
        <v>450</v>
      </c>
    </row>
    <row r="281" spans="1:10" ht="18" customHeight="1" hidden="1">
      <c r="A281" s="542"/>
      <c r="B281" s="429" t="s">
        <v>452</v>
      </c>
      <c r="C281" s="446">
        <f>C270</f>
        <v>609</v>
      </c>
      <c r="D281" s="446">
        <f aca="true" t="shared" si="8" ref="D281:G282">D270</f>
        <v>98</v>
      </c>
      <c r="E281" s="446">
        <f t="shared" si="8"/>
        <v>459</v>
      </c>
      <c r="F281" s="446">
        <f t="shared" si="8"/>
        <v>35</v>
      </c>
      <c r="G281" s="560">
        <f t="shared" si="8"/>
        <v>59</v>
      </c>
      <c r="H281" s="560"/>
      <c r="I281" s="503">
        <f t="shared" si="7"/>
        <v>1260</v>
      </c>
      <c r="J281" s="447" t="s">
        <v>447</v>
      </c>
    </row>
    <row r="282" spans="1:10" ht="18" customHeight="1" hidden="1">
      <c r="A282" s="542"/>
      <c r="B282" s="429" t="s">
        <v>454</v>
      </c>
      <c r="C282" s="446">
        <f>C271</f>
        <v>162.4</v>
      </c>
      <c r="D282" s="446">
        <f t="shared" si="8"/>
        <v>19.6</v>
      </c>
      <c r="E282" s="446">
        <f t="shared" si="8"/>
        <v>0</v>
      </c>
      <c r="F282" s="446">
        <f t="shared" si="8"/>
        <v>14</v>
      </c>
      <c r="G282" s="560">
        <f t="shared" si="8"/>
        <v>23.6</v>
      </c>
      <c r="H282" s="560"/>
      <c r="I282" s="503">
        <f t="shared" si="7"/>
        <v>219.6</v>
      </c>
      <c r="J282" s="447" t="s">
        <v>453</v>
      </c>
    </row>
    <row r="283" spans="1:10" ht="18" customHeight="1" hidden="1">
      <c r="A283" s="542"/>
      <c r="B283" s="429"/>
      <c r="C283" s="430">
        <f>C273</f>
        <v>360</v>
      </c>
      <c r="D283" s="430">
        <f>D273</f>
        <v>450</v>
      </c>
      <c r="E283" s="430">
        <f>E273</f>
        <v>360</v>
      </c>
      <c r="F283" s="430">
        <f>F273</f>
        <v>58</v>
      </c>
      <c r="G283" s="558">
        <f>G273</f>
        <v>1000</v>
      </c>
      <c r="H283" s="559"/>
      <c r="I283" s="503">
        <f t="shared" si="7"/>
        <v>2228</v>
      </c>
      <c r="J283" s="443" t="str">
        <f>B273</f>
        <v>Koszty noclegów według rachunków</v>
      </c>
    </row>
    <row r="284" spans="1:10" ht="18" customHeight="1" hidden="1">
      <c r="A284" s="542"/>
      <c r="B284" s="429"/>
      <c r="C284" s="430">
        <f>C274</f>
        <v>4</v>
      </c>
      <c r="D284" s="430">
        <f aca="true" t="shared" si="9" ref="D284:G285">D274</f>
        <v>154</v>
      </c>
      <c r="E284" s="430">
        <f t="shared" si="9"/>
        <v>4</v>
      </c>
      <c r="F284" s="430">
        <f t="shared" si="9"/>
        <v>0</v>
      </c>
      <c r="G284" s="558">
        <f t="shared" si="9"/>
        <v>4</v>
      </c>
      <c r="H284" s="559"/>
      <c r="I284" s="503">
        <f t="shared" si="7"/>
        <v>166</v>
      </c>
      <c r="J284" s="443" t="str">
        <f>B274</f>
        <v>Inne wydatki według rachunków</v>
      </c>
    </row>
    <row r="285" spans="1:10" ht="18" customHeight="1" hidden="1">
      <c r="A285" s="542"/>
      <c r="B285" s="429"/>
      <c r="C285" s="444">
        <f>C275</f>
        <v>0</v>
      </c>
      <c r="D285" s="444">
        <f t="shared" si="9"/>
        <v>45</v>
      </c>
      <c r="E285" s="444">
        <f t="shared" si="9"/>
        <v>80</v>
      </c>
      <c r="F285" s="444">
        <f t="shared" si="9"/>
        <v>0</v>
      </c>
      <c r="G285" s="561">
        <f t="shared" si="9"/>
        <v>66</v>
      </c>
      <c r="H285" s="562"/>
      <c r="I285" s="503">
        <f t="shared" si="7"/>
        <v>191</v>
      </c>
      <c r="J285" s="445" t="s">
        <v>464</v>
      </c>
    </row>
    <row r="286" spans="1:9" ht="18" customHeight="1" hidden="1">
      <c r="A286" s="542"/>
      <c r="B286" s="433"/>
      <c r="C286" s="500">
        <f>SUM(C277:C285)</f>
        <v>1135.4</v>
      </c>
      <c r="D286" s="500">
        <f>SUM(D277:D285)</f>
        <v>932.9300000000001</v>
      </c>
      <c r="E286" s="500">
        <f>SUM(E277:E285)</f>
        <v>2308.5</v>
      </c>
      <c r="F286" s="500">
        <f>SUM(F277:F285)</f>
        <v>157</v>
      </c>
      <c r="G286" s="552">
        <f>SUM(G277:H285)</f>
        <v>1227.6</v>
      </c>
      <c r="H286" s="553"/>
      <c r="I286" s="504">
        <f t="shared" si="7"/>
        <v>5761.43</v>
      </c>
    </row>
    <row r="287" spans="1:9" ht="18" customHeight="1" hidden="1">
      <c r="A287" s="542"/>
      <c r="B287" s="433"/>
      <c r="C287" s="430">
        <f>C265+C266+C267+C269+C270+C271+C272+C273+C274+C275</f>
        <v>1981.23</v>
      </c>
      <c r="D287" s="430">
        <f>D265+D266+D267+D269+D270+D271+D272+D273+D274+D275</f>
        <v>1035.01</v>
      </c>
      <c r="E287" s="430">
        <f>E265+E266+E267+E269+E270+E271+E272+E273+E274+E275</f>
        <v>1336.9499999999998</v>
      </c>
      <c r="F287" s="430">
        <f>F265+F266+F267+F269+F270+F271+F272+F273+F274+F275</f>
        <v>229.92000000000002</v>
      </c>
      <c r="G287" s="554">
        <f>G265+G266+G267+G269+G270+G271+G272+G273+G274+G275</f>
        <v>1350.52</v>
      </c>
      <c r="H287" s="555"/>
      <c r="I287" s="432"/>
    </row>
    <row r="288" spans="1:9" ht="18" customHeight="1" hidden="1">
      <c r="A288" s="542"/>
      <c r="B288" s="433"/>
      <c r="C288" s="434">
        <f>C286-C287</f>
        <v>-845.8299999999999</v>
      </c>
      <c r="D288" s="434">
        <f>D286-D287</f>
        <v>-102.07999999999993</v>
      </c>
      <c r="E288" s="434">
        <f>E286-E287</f>
        <v>971.5500000000002</v>
      </c>
      <c r="F288" s="434">
        <f>F286-F287</f>
        <v>-72.92000000000002</v>
      </c>
      <c r="G288" s="556">
        <f>G286-G287</f>
        <v>-122.92000000000007</v>
      </c>
      <c r="H288" s="556"/>
      <c r="I288" s="432"/>
    </row>
    <row r="289" spans="1:9" ht="18" customHeight="1" hidden="1">
      <c r="A289" s="542"/>
      <c r="B289" s="433"/>
      <c r="C289" s="433"/>
      <c r="D289" s="434">
        <f>D265+D266</f>
        <v>102.07999999999998</v>
      </c>
      <c r="E289" s="434">
        <f>E265+E266</f>
        <v>-971.5500000000002</v>
      </c>
      <c r="F289" s="434">
        <f>F265+F266</f>
        <v>72.92</v>
      </c>
      <c r="G289" s="557">
        <f>G265+G266</f>
        <v>122.92000000000002</v>
      </c>
      <c r="H289" s="557"/>
      <c r="I289" s="432"/>
    </row>
    <row r="290" spans="1:9" ht="18" customHeight="1">
      <c r="A290" s="542"/>
      <c r="B290" s="433"/>
      <c r="C290" s="433"/>
      <c r="D290" s="433"/>
      <c r="E290" s="433"/>
      <c r="F290" s="433"/>
      <c r="G290" s="433"/>
      <c r="H290" s="433"/>
      <c r="I290" s="432"/>
    </row>
    <row r="291" spans="1:9" ht="18" customHeight="1">
      <c r="A291" s="542"/>
      <c r="B291" s="433"/>
      <c r="C291" s="433"/>
      <c r="D291" s="433"/>
      <c r="E291" s="433"/>
      <c r="F291" s="433"/>
      <c r="G291" s="433"/>
      <c r="H291" s="433"/>
      <c r="I291" s="432"/>
    </row>
    <row r="292" spans="1:9" ht="18" customHeight="1">
      <c r="A292" s="542"/>
      <c r="B292" s="433"/>
      <c r="C292" s="433"/>
      <c r="D292" s="433"/>
      <c r="E292" s="433"/>
      <c r="F292" s="433"/>
      <c r="G292" s="433"/>
      <c r="H292" s="433"/>
      <c r="I292" s="432"/>
    </row>
    <row r="293" spans="1:9" ht="18" customHeight="1">
      <c r="A293" s="542"/>
      <c r="B293" s="433"/>
      <c r="C293" s="433"/>
      <c r="D293" s="433"/>
      <c r="E293" s="433"/>
      <c r="F293" s="433"/>
      <c r="G293" s="433"/>
      <c r="H293" s="433"/>
      <c r="I293" s="432"/>
    </row>
    <row r="294" spans="1:9" ht="18" customHeight="1">
      <c r="A294" s="542"/>
      <c r="B294" s="433"/>
      <c r="C294" s="433"/>
      <c r="D294" s="433"/>
      <c r="E294" s="433"/>
      <c r="F294" s="433"/>
      <c r="G294" s="433"/>
      <c r="H294" s="433"/>
      <c r="I294" s="432"/>
    </row>
    <row r="295" spans="1:9" ht="18" customHeight="1">
      <c r="A295" s="542"/>
      <c r="B295" s="433"/>
      <c r="C295" s="433"/>
      <c r="D295" s="433"/>
      <c r="E295" s="433"/>
      <c r="F295" s="433"/>
      <c r="G295" s="433"/>
      <c r="H295" s="433"/>
      <c r="I295" s="432"/>
    </row>
    <row r="296" spans="1:9" ht="18" customHeight="1">
      <c r="A296" s="542"/>
      <c r="B296" s="433"/>
      <c r="C296" s="433"/>
      <c r="D296" s="433"/>
      <c r="E296" s="433"/>
      <c r="F296" s="433"/>
      <c r="G296" s="433"/>
      <c r="H296" s="433"/>
      <c r="I296" s="432"/>
    </row>
    <row r="297" spans="1:9" ht="18" customHeight="1">
      <c r="A297" s="542"/>
      <c r="B297" s="433"/>
      <c r="C297" s="433"/>
      <c r="D297" s="433"/>
      <c r="E297" s="433"/>
      <c r="F297" s="433"/>
      <c r="G297" s="433"/>
      <c r="H297" s="433"/>
      <c r="I297" s="432"/>
    </row>
    <row r="298" spans="1:9" ht="18" customHeight="1">
      <c r="A298" s="542"/>
      <c r="B298" s="433"/>
      <c r="C298" s="433"/>
      <c r="D298" s="433"/>
      <c r="E298" s="433"/>
      <c r="F298" s="433"/>
      <c r="G298" s="433"/>
      <c r="H298" s="433"/>
      <c r="I298" s="432"/>
    </row>
    <row r="299" spans="1:9" ht="18" customHeight="1">
      <c r="A299" s="542"/>
      <c r="B299" s="433"/>
      <c r="C299" s="433"/>
      <c r="D299" s="433"/>
      <c r="E299" s="433"/>
      <c r="F299" s="433"/>
      <c r="G299" s="433"/>
      <c r="H299" s="433"/>
      <c r="I299" s="432"/>
    </row>
    <row r="300" spans="1:9" ht="18" customHeight="1">
      <c r="A300" s="542"/>
      <c r="B300" s="433"/>
      <c r="C300" s="433"/>
      <c r="D300" s="433"/>
      <c r="E300" s="433"/>
      <c r="F300" s="433"/>
      <c r="G300" s="433"/>
      <c r="H300" s="433"/>
      <c r="I300" s="432"/>
    </row>
    <row r="301" ht="14.25">
      <c r="A301" s="542"/>
    </row>
    <row r="302" ht="14.25">
      <c r="A302" s="542"/>
    </row>
    <row r="303" ht="14.25">
      <c r="A303" s="542"/>
    </row>
    <row r="304" spans="2:4" ht="15" hidden="1">
      <c r="B304" s="347" t="s">
        <v>2</v>
      </c>
      <c r="C304" s="281">
        <f>IF(E$255=B304,1,0)</f>
        <v>0</v>
      </c>
      <c r="D304" s="348">
        <v>0.5214</v>
      </c>
    </row>
    <row r="305" spans="2:4" ht="15" hidden="1">
      <c r="B305" s="347" t="s">
        <v>3</v>
      </c>
      <c r="C305" s="281">
        <f>IF(E$255=B305,1,0)</f>
        <v>0</v>
      </c>
      <c r="D305" s="348">
        <v>0.8358</v>
      </c>
    </row>
    <row r="306" spans="2:4" ht="15" hidden="1">
      <c r="B306" s="347" t="s">
        <v>0</v>
      </c>
      <c r="C306" s="281">
        <f>IF(E$255=B306,1,0)</f>
        <v>0</v>
      </c>
      <c r="D306" s="348">
        <v>0.2302</v>
      </c>
    </row>
    <row r="307" spans="2:4" ht="15" hidden="1">
      <c r="B307" s="347" t="s">
        <v>1</v>
      </c>
      <c r="C307" s="281">
        <f>IF(E$255=B307,1,0)</f>
        <v>0</v>
      </c>
      <c r="D307" s="348">
        <v>0.1382</v>
      </c>
    </row>
    <row r="308" spans="2:4" ht="15" hidden="1">
      <c r="B308" s="332"/>
      <c r="C308" s="281"/>
      <c r="D308" s="281"/>
    </row>
    <row r="309" ht="15" hidden="1"/>
    <row r="310" spans="2:8" ht="15" hidden="1">
      <c r="B310" s="281" t="str">
        <f>IF(C22="","",C22&amp;" - "&amp;F22)</f>
        <v>Dania - Kopenhaga</v>
      </c>
      <c r="C310" s="281"/>
      <c r="D310" s="282" t="s">
        <v>67</v>
      </c>
      <c r="E310" s="282" t="s">
        <v>67</v>
      </c>
      <c r="F310" s="281">
        <v>2014</v>
      </c>
      <c r="G310" s="102" t="s">
        <v>66</v>
      </c>
      <c r="H310" s="102" t="s">
        <v>67</v>
      </c>
    </row>
    <row r="311" spans="2:8" ht="15" hidden="1">
      <c r="B311" s="281" t="str">
        <f>IF(C23="","",C23&amp;" - "&amp;F23)</f>
        <v>Niemcy - Berlin</v>
      </c>
      <c r="C311" s="281"/>
      <c r="D311" s="282" t="s">
        <v>68</v>
      </c>
      <c r="E311" s="282" t="s">
        <v>68</v>
      </c>
      <c r="F311" s="281">
        <v>2015</v>
      </c>
      <c r="G311" s="102" t="s">
        <v>67</v>
      </c>
      <c r="H311" s="102" t="s">
        <v>68</v>
      </c>
    </row>
    <row r="312" spans="2:8" ht="15" hidden="1">
      <c r="B312" s="281" t="str">
        <f>IF(C24="","",C24&amp;" - "&amp;F24)</f>
        <v>Szwecja - Sztokholm</v>
      </c>
      <c r="C312" s="281"/>
      <c r="D312" s="282" t="s">
        <v>69</v>
      </c>
      <c r="E312" s="282" t="s">
        <v>69</v>
      </c>
      <c r="F312" s="281">
        <v>2016</v>
      </c>
      <c r="G312" s="102" t="s">
        <v>68</v>
      </c>
      <c r="H312" s="102" t="s">
        <v>69</v>
      </c>
    </row>
    <row r="313" spans="2:8" ht="15" hidden="1">
      <c r="B313" s="281" t="str">
        <f>IF(C25="","",C25&amp;" - "&amp;F25)</f>
        <v>Wielka Brytania - Londyn</v>
      </c>
      <c r="C313" s="281"/>
      <c r="D313" s="282" t="s">
        <v>70</v>
      </c>
      <c r="E313" s="282" t="s">
        <v>70</v>
      </c>
      <c r="F313" s="281">
        <v>2017</v>
      </c>
      <c r="G313" s="102" t="s">
        <v>69</v>
      </c>
      <c r="H313" s="102" t="s">
        <v>70</v>
      </c>
    </row>
    <row r="314" spans="2:8" ht="15" hidden="1">
      <c r="B314" s="281" t="str">
        <f>IF(C26="","",C26&amp;" - "&amp;F26)</f>
        <v>Stany Zjednoczone Ameryki (USA) - Waszyngton</v>
      </c>
      <c r="C314" s="281"/>
      <c r="D314" s="282" t="s">
        <v>71</v>
      </c>
      <c r="E314" s="282" t="s">
        <v>71</v>
      </c>
      <c r="F314" s="281">
        <v>2018</v>
      </c>
      <c r="G314" s="102" t="s">
        <v>70</v>
      </c>
      <c r="H314" s="102" t="s">
        <v>71</v>
      </c>
    </row>
    <row r="315" spans="2:8" ht="15" hidden="1">
      <c r="B315" s="332" t="str">
        <f>IF(B310="","",B310&amp;", ")</f>
        <v>Dania - Kopenhaga, </v>
      </c>
      <c r="C315" s="332"/>
      <c r="D315" s="282" t="s">
        <v>72</v>
      </c>
      <c r="E315" s="282" t="s">
        <v>72</v>
      </c>
      <c r="F315" s="281">
        <v>2019</v>
      </c>
      <c r="G315" s="102" t="s">
        <v>71</v>
      </c>
      <c r="H315" s="102" t="s">
        <v>72</v>
      </c>
    </row>
    <row r="316" spans="2:8" ht="15" hidden="1">
      <c r="B316" s="332" t="str">
        <f>IF(B311="","",B311&amp;", ")</f>
        <v>Niemcy - Berlin, </v>
      </c>
      <c r="C316" s="332"/>
      <c r="D316" s="282" t="s">
        <v>73</v>
      </c>
      <c r="E316" s="282" t="s">
        <v>73</v>
      </c>
      <c r="F316" s="281">
        <v>2020</v>
      </c>
      <c r="G316" s="102" t="s">
        <v>72</v>
      </c>
      <c r="H316" s="102" t="s">
        <v>73</v>
      </c>
    </row>
    <row r="317" spans="2:8" ht="15" hidden="1">
      <c r="B317" s="332" t="str">
        <f>IF(B312="","",B312&amp;", ")</f>
        <v>Szwecja - Sztokholm, </v>
      </c>
      <c r="C317" s="332"/>
      <c r="D317" s="282" t="s">
        <v>74</v>
      </c>
      <c r="E317" s="282" t="s">
        <v>74</v>
      </c>
      <c r="G317" s="102" t="s">
        <v>73</v>
      </c>
      <c r="H317" s="102" t="s">
        <v>74</v>
      </c>
    </row>
    <row r="318" spans="2:8" ht="15" hidden="1">
      <c r="B318" s="332" t="str">
        <f>IF(B313="","",B313&amp;", ")</f>
        <v>Wielka Brytania - Londyn, </v>
      </c>
      <c r="C318" s="332"/>
      <c r="D318" s="282" t="s">
        <v>75</v>
      </c>
      <c r="E318" s="282" t="s">
        <v>75</v>
      </c>
      <c r="G318" s="102" t="s">
        <v>74</v>
      </c>
      <c r="H318" s="102" t="s">
        <v>75</v>
      </c>
    </row>
    <row r="319" spans="2:8" ht="15" hidden="1">
      <c r="B319" s="332" t="str">
        <f>IF(B314="","",B314)</f>
        <v>Stany Zjednoczone Ameryki (USA) - Waszyngton</v>
      </c>
      <c r="C319" s="332"/>
      <c r="D319" s="281">
        <v>10</v>
      </c>
      <c r="E319" s="281">
        <v>10</v>
      </c>
      <c r="G319" s="102" t="s">
        <v>75</v>
      </c>
      <c r="H319" s="101">
        <v>10</v>
      </c>
    </row>
    <row r="320" spans="2:8" ht="42.75" hidden="1">
      <c r="B320" s="332" t="str">
        <f>B315&amp;B316&amp;B317&amp;B318&amp;B319</f>
        <v>Dania - Kopenhaga, Niemcy - Berlin, Szwecja - Sztokholm, Wielka Brytania - Londyn, Stany Zjednoczone Ameryki (USA) - Waszyngton</v>
      </c>
      <c r="C320" s="332"/>
      <c r="D320" s="281">
        <v>11</v>
      </c>
      <c r="E320" s="281">
        <v>11</v>
      </c>
      <c r="G320" s="101">
        <v>10</v>
      </c>
      <c r="H320" s="101">
        <v>11</v>
      </c>
    </row>
    <row r="321" spans="4:8" ht="15" hidden="1">
      <c r="D321" s="281">
        <v>12</v>
      </c>
      <c r="E321" s="281">
        <v>12</v>
      </c>
      <c r="G321" s="101">
        <v>11</v>
      </c>
      <c r="H321" s="101">
        <v>12</v>
      </c>
    </row>
    <row r="322" spans="4:8" ht="15" hidden="1">
      <c r="D322" s="281">
        <v>13</v>
      </c>
      <c r="G322" s="101">
        <v>12</v>
      </c>
      <c r="H322" s="101">
        <v>13</v>
      </c>
    </row>
    <row r="323" spans="4:8" ht="15" hidden="1">
      <c r="D323" s="281">
        <v>14</v>
      </c>
      <c r="G323" s="101">
        <v>13</v>
      </c>
      <c r="H323" s="101">
        <v>14</v>
      </c>
    </row>
    <row r="324" spans="4:8" ht="15" hidden="1">
      <c r="D324" s="281">
        <v>15</v>
      </c>
      <c r="G324" s="101">
        <v>14</v>
      </c>
      <c r="H324" s="101">
        <v>15</v>
      </c>
    </row>
    <row r="325" spans="4:8" ht="15" hidden="1">
      <c r="D325" s="281">
        <v>16</v>
      </c>
      <c r="G325" s="101">
        <v>15</v>
      </c>
      <c r="H325" s="101">
        <v>16</v>
      </c>
    </row>
    <row r="326" spans="4:8" ht="15" hidden="1">
      <c r="D326" s="281">
        <v>17</v>
      </c>
      <c r="G326" s="101">
        <v>16</v>
      </c>
      <c r="H326" s="101">
        <v>17</v>
      </c>
    </row>
    <row r="327" spans="4:8" ht="15" hidden="1">
      <c r="D327" s="281">
        <v>18</v>
      </c>
      <c r="G327" s="101">
        <v>17</v>
      </c>
      <c r="H327" s="101">
        <v>18</v>
      </c>
    </row>
    <row r="328" spans="4:8" ht="15" hidden="1">
      <c r="D328" s="281">
        <v>19</v>
      </c>
      <c r="G328" s="101">
        <v>18</v>
      </c>
      <c r="H328" s="101">
        <v>19</v>
      </c>
    </row>
    <row r="329" spans="4:8" ht="15" hidden="1">
      <c r="D329" s="281">
        <v>20</v>
      </c>
      <c r="G329" s="101">
        <v>19</v>
      </c>
      <c r="H329" s="101">
        <v>20</v>
      </c>
    </row>
    <row r="330" spans="4:8" ht="15" hidden="1">
      <c r="D330" s="281">
        <v>21</v>
      </c>
      <c r="G330" s="101">
        <v>20</v>
      </c>
      <c r="H330" s="101">
        <v>21</v>
      </c>
    </row>
    <row r="331" spans="4:8" ht="15" hidden="1">
      <c r="D331" s="281">
        <v>22</v>
      </c>
      <c r="G331" s="101">
        <v>21</v>
      </c>
      <c r="H331" s="101">
        <v>22</v>
      </c>
    </row>
    <row r="332" spans="4:8" ht="15" hidden="1">
      <c r="D332" s="281">
        <v>23</v>
      </c>
      <c r="G332" s="101">
        <v>22</v>
      </c>
      <c r="H332" s="101">
        <v>23</v>
      </c>
    </row>
    <row r="333" spans="4:8" ht="15" hidden="1">
      <c r="D333" s="281">
        <v>24</v>
      </c>
      <c r="G333" s="101">
        <v>23</v>
      </c>
      <c r="H333" s="101">
        <v>24</v>
      </c>
    </row>
    <row r="334" spans="4:8" ht="15" hidden="1">
      <c r="D334" s="281">
        <v>25</v>
      </c>
      <c r="H334" s="101">
        <v>25</v>
      </c>
    </row>
    <row r="335" spans="4:8" ht="15" hidden="1">
      <c r="D335" s="281">
        <v>26</v>
      </c>
      <c r="H335" s="101">
        <v>26</v>
      </c>
    </row>
    <row r="336" spans="4:8" ht="15" hidden="1">
      <c r="D336" s="281">
        <v>27</v>
      </c>
      <c r="H336" s="101">
        <v>27</v>
      </c>
    </row>
    <row r="337" spans="4:8" ht="15" hidden="1">
      <c r="D337" s="281">
        <v>28</v>
      </c>
      <c r="H337" s="101">
        <v>28</v>
      </c>
    </row>
    <row r="338" spans="4:8" ht="15" hidden="1">
      <c r="D338" s="281">
        <v>29</v>
      </c>
      <c r="H338" s="101">
        <v>29</v>
      </c>
    </row>
    <row r="339" spans="4:8" ht="15" hidden="1">
      <c r="D339" s="281">
        <v>30</v>
      </c>
      <c r="H339" s="101">
        <v>30</v>
      </c>
    </row>
    <row r="340" spans="4:8" ht="15" hidden="1">
      <c r="D340" s="281">
        <v>31</v>
      </c>
      <c r="H340" s="101">
        <v>31</v>
      </c>
    </row>
    <row r="341" ht="15" hidden="1">
      <c r="H341" s="101">
        <v>32</v>
      </c>
    </row>
    <row r="342" spans="2:8" ht="15" hidden="1">
      <c r="B342" s="281" t="s">
        <v>161</v>
      </c>
      <c r="H342" s="101">
        <v>33</v>
      </c>
    </row>
    <row r="343" spans="2:8" ht="15" hidden="1">
      <c r="B343" s="281" t="s">
        <v>162</v>
      </c>
      <c r="H343" s="101">
        <v>34</v>
      </c>
    </row>
    <row r="344" spans="2:8" ht="15" hidden="1">
      <c r="B344" s="1"/>
      <c r="C344" s="1"/>
      <c r="H344" s="101">
        <v>35</v>
      </c>
    </row>
    <row r="345" spans="2:8" ht="15" hidden="1">
      <c r="B345" s="17" t="s">
        <v>163</v>
      </c>
      <c r="C345" s="17"/>
      <c r="D345" s="17" t="s">
        <v>166</v>
      </c>
      <c r="E345" s="17"/>
      <c r="F345" s="262">
        <v>0</v>
      </c>
      <c r="H345" s="101">
        <v>36</v>
      </c>
    </row>
    <row r="346" spans="2:8" ht="15" hidden="1">
      <c r="B346" s="17" t="s">
        <v>164</v>
      </c>
      <c r="C346" s="17"/>
      <c r="D346" s="17" t="s">
        <v>167</v>
      </c>
      <c r="E346" s="17"/>
      <c r="F346" s="262">
        <v>15</v>
      </c>
      <c r="H346" s="101">
        <v>37</v>
      </c>
    </row>
    <row r="347" spans="2:8" ht="15" hidden="1">
      <c r="B347" s="17" t="s">
        <v>165</v>
      </c>
      <c r="C347" s="17"/>
      <c r="D347" s="17" t="s">
        <v>168</v>
      </c>
      <c r="E347" s="17"/>
      <c r="F347" s="262">
        <v>30</v>
      </c>
      <c r="H347" s="101">
        <v>38</v>
      </c>
    </row>
    <row r="348" spans="2:8" ht="15" hidden="1">
      <c r="B348" s="17" t="s">
        <v>169</v>
      </c>
      <c r="C348" s="17"/>
      <c r="F348" s="262">
        <v>30</v>
      </c>
      <c r="H348" s="101">
        <v>39</v>
      </c>
    </row>
    <row r="349" ht="15" hidden="1">
      <c r="H349" s="101">
        <v>40</v>
      </c>
    </row>
    <row r="350" ht="15" hidden="1">
      <c r="H350" s="101">
        <v>41</v>
      </c>
    </row>
    <row r="351" spans="5:8" ht="15" hidden="1">
      <c r="E351" s="281" t="s">
        <v>170</v>
      </c>
      <c r="F351" s="281" t="s">
        <v>208</v>
      </c>
      <c r="G351" s="281"/>
      <c r="H351" s="101">
        <v>42</v>
      </c>
    </row>
    <row r="352" spans="5:8" ht="15" hidden="1">
      <c r="E352" s="281" t="s">
        <v>171</v>
      </c>
      <c r="F352" s="281" t="s">
        <v>209</v>
      </c>
      <c r="G352" s="281"/>
      <c r="H352" s="101">
        <v>43</v>
      </c>
    </row>
    <row r="353" spans="5:8" ht="15" hidden="1">
      <c r="E353" s="281" t="s">
        <v>172</v>
      </c>
      <c r="F353" s="281" t="s">
        <v>209</v>
      </c>
      <c r="G353" s="281"/>
      <c r="H353" s="101">
        <v>44</v>
      </c>
    </row>
    <row r="354" ht="15" hidden="1">
      <c r="H354" s="101">
        <v>45</v>
      </c>
    </row>
    <row r="355" ht="15" hidden="1">
      <c r="H355" s="101">
        <v>46</v>
      </c>
    </row>
    <row r="356" ht="15" hidden="1">
      <c r="H356" s="101">
        <v>47</v>
      </c>
    </row>
    <row r="357" ht="15" hidden="1">
      <c r="H357" s="101">
        <v>48</v>
      </c>
    </row>
    <row r="358" ht="15" hidden="1">
      <c r="H358" s="101">
        <v>49</v>
      </c>
    </row>
    <row r="359" ht="15" hidden="1">
      <c r="H359" s="101">
        <v>50</v>
      </c>
    </row>
    <row r="360" ht="15" hidden="1">
      <c r="H360" s="101">
        <v>51</v>
      </c>
    </row>
    <row r="361" ht="15" hidden="1">
      <c r="H361" s="101">
        <v>52</v>
      </c>
    </row>
    <row r="362" ht="15" hidden="1">
      <c r="H362" s="101">
        <v>53</v>
      </c>
    </row>
    <row r="363" ht="15" hidden="1">
      <c r="H363" s="101">
        <v>54</v>
      </c>
    </row>
    <row r="364" ht="15" hidden="1">
      <c r="H364" s="101">
        <v>55</v>
      </c>
    </row>
    <row r="365" ht="15" hidden="1">
      <c r="H365" s="101">
        <v>56</v>
      </c>
    </row>
    <row r="366" ht="15" hidden="1">
      <c r="H366" s="101">
        <v>57</v>
      </c>
    </row>
    <row r="367" ht="15" hidden="1">
      <c r="H367" s="101">
        <v>58</v>
      </c>
    </row>
    <row r="368" ht="15" hidden="1">
      <c r="H368" s="101">
        <v>59</v>
      </c>
    </row>
    <row r="369" ht="15" hidden="1"/>
    <row r="370" ht="15" hidden="1"/>
    <row r="371" ht="15" hidden="1"/>
    <row r="372" ht="15" hidden="1"/>
    <row r="373" ht="15" hidden="1"/>
    <row r="374" ht="15" hidden="1"/>
    <row r="375" ht="15" hidden="1"/>
    <row r="376" spans="4:6" ht="15" hidden="1">
      <c r="D376" s="6"/>
      <c r="E376" s="6"/>
      <c r="F376" s="6"/>
    </row>
    <row r="377" spans="1:5" ht="14.25" hidden="1">
      <c r="A377" s="545" t="s">
        <v>219</v>
      </c>
      <c r="B377" s="376" t="s">
        <v>220</v>
      </c>
      <c r="C377" s="376"/>
      <c r="D377" s="376" t="s">
        <v>221</v>
      </c>
      <c r="E377" s="376" t="s">
        <v>222</v>
      </c>
    </row>
    <row r="378" spans="1:5" ht="14.25" hidden="1">
      <c r="A378" s="546">
        <v>1</v>
      </c>
      <c r="B378" s="378" t="s">
        <v>223</v>
      </c>
      <c r="C378" s="378"/>
      <c r="D378" s="377" t="s">
        <v>224</v>
      </c>
      <c r="E378" s="377">
        <v>47</v>
      </c>
    </row>
    <row r="379" spans="1:5" ht="14.25" hidden="1">
      <c r="A379" s="546">
        <v>2</v>
      </c>
      <c r="B379" s="378" t="s">
        <v>225</v>
      </c>
      <c r="C379" s="378"/>
      <c r="D379" s="377" t="s">
        <v>224</v>
      </c>
      <c r="E379" s="377">
        <v>41</v>
      </c>
    </row>
    <row r="380" spans="1:5" ht="14.25" hidden="1">
      <c r="A380" s="546">
        <v>3</v>
      </c>
      <c r="B380" s="378" t="s">
        <v>226</v>
      </c>
      <c r="C380" s="378"/>
      <c r="D380" s="377" t="s">
        <v>224</v>
      </c>
      <c r="E380" s="377">
        <v>50</v>
      </c>
    </row>
    <row r="381" spans="1:5" ht="14.25" hidden="1">
      <c r="A381" s="546">
        <v>4</v>
      </c>
      <c r="B381" s="378" t="s">
        <v>227</v>
      </c>
      <c r="C381" s="378"/>
      <c r="D381" s="377" t="s">
        <v>224</v>
      </c>
      <c r="E381" s="377">
        <v>50</v>
      </c>
    </row>
    <row r="382" spans="1:5" ht="14.25" hidden="1">
      <c r="A382" s="546">
        <v>5</v>
      </c>
      <c r="B382" s="378" t="s">
        <v>228</v>
      </c>
      <c r="C382" s="378"/>
      <c r="D382" s="377" t="s">
        <v>229</v>
      </c>
      <c r="E382" s="377">
        <v>61</v>
      </c>
    </row>
    <row r="383" spans="1:5" ht="14.25" hidden="1">
      <c r="A383" s="546">
        <v>6</v>
      </c>
      <c r="B383" s="378" t="s">
        <v>230</v>
      </c>
      <c r="C383" s="378"/>
      <c r="D383" s="377" t="s">
        <v>224</v>
      </c>
      <c r="E383" s="377">
        <v>45</v>
      </c>
    </row>
    <row r="384" spans="1:5" ht="14.25" hidden="1">
      <c r="A384" s="546">
        <v>7</v>
      </c>
      <c r="B384" s="378" t="s">
        <v>231</v>
      </c>
      <c r="C384" s="378"/>
      <c r="D384" s="377" t="s">
        <v>229</v>
      </c>
      <c r="E384" s="377">
        <v>50</v>
      </c>
    </row>
    <row r="385" spans="1:5" ht="14.25" hidden="1">
      <c r="A385" s="546">
        <v>8</v>
      </c>
      <c r="B385" s="378" t="s">
        <v>232</v>
      </c>
      <c r="C385" s="378"/>
      <c r="D385" s="377" t="s">
        <v>224</v>
      </c>
      <c r="E385" s="377">
        <v>42</v>
      </c>
    </row>
    <row r="386" spans="1:5" ht="14.25" hidden="1">
      <c r="A386" s="546">
        <v>9</v>
      </c>
      <c r="B386" s="378" t="s">
        <v>233</v>
      </c>
      <c r="C386" s="378"/>
      <c r="D386" s="377" t="s">
        <v>234</v>
      </c>
      <c r="E386" s="377">
        <v>88</v>
      </c>
    </row>
    <row r="387" spans="1:5" ht="14.25" hidden="1">
      <c r="A387" s="546">
        <v>10</v>
      </c>
      <c r="B387" s="378" t="s">
        <v>235</v>
      </c>
      <c r="C387" s="378"/>
      <c r="D387" s="377" t="s">
        <v>224</v>
      </c>
      <c r="E387" s="377">
        <v>52</v>
      </c>
    </row>
    <row r="388" spans="1:5" ht="14.25" hidden="1">
      <c r="A388" s="546">
        <v>11</v>
      </c>
      <c r="B388" s="378" t="s">
        <v>236</v>
      </c>
      <c r="C388" s="378"/>
      <c r="D388" s="377" t="s">
        <v>224</v>
      </c>
      <c r="E388" s="377">
        <v>43</v>
      </c>
    </row>
    <row r="389" spans="1:5" ht="14.25" hidden="1">
      <c r="A389" s="546">
        <v>12</v>
      </c>
      <c r="B389" s="378" t="s">
        <v>237</v>
      </c>
      <c r="C389" s="378"/>
      <c r="D389" s="377" t="s">
        <v>229</v>
      </c>
      <c r="E389" s="377">
        <v>50</v>
      </c>
    </row>
    <row r="390" spans="1:5" ht="14.25" hidden="1">
      <c r="A390" s="546">
        <v>13</v>
      </c>
      <c r="B390" s="378" t="s">
        <v>238</v>
      </c>
      <c r="C390" s="378"/>
      <c r="D390" s="377" t="s">
        <v>224</v>
      </c>
      <c r="E390" s="377">
        <v>48</v>
      </c>
    </row>
    <row r="391" spans="1:5" ht="14.25" hidden="1">
      <c r="A391" s="546">
        <v>14</v>
      </c>
      <c r="B391" s="378" t="s">
        <v>239</v>
      </c>
      <c r="C391" s="378"/>
      <c r="D391" s="377" t="s">
        <v>224</v>
      </c>
      <c r="E391" s="377">
        <v>42</v>
      </c>
    </row>
    <row r="392" spans="1:5" ht="14.25" hidden="1">
      <c r="A392" s="546">
        <v>15</v>
      </c>
      <c r="B392" s="378" t="s">
        <v>240</v>
      </c>
      <c r="C392" s="378"/>
      <c r="D392" s="377" t="s">
        <v>224</v>
      </c>
      <c r="E392" s="377">
        <v>41</v>
      </c>
    </row>
    <row r="393" spans="1:5" ht="14.25" hidden="1">
      <c r="A393" s="546">
        <v>16</v>
      </c>
      <c r="B393" s="378" t="s">
        <v>241</v>
      </c>
      <c r="C393" s="378"/>
      <c r="D393" s="377" t="s">
        <v>224</v>
      </c>
      <c r="E393" s="377">
        <v>43</v>
      </c>
    </row>
    <row r="394" spans="1:5" ht="14.25" hidden="1">
      <c r="A394" s="546">
        <v>17</v>
      </c>
      <c r="B394" s="378" t="s">
        <v>242</v>
      </c>
      <c r="C394" s="378"/>
      <c r="D394" s="377" t="s">
        <v>224</v>
      </c>
      <c r="E394" s="377">
        <v>40</v>
      </c>
    </row>
    <row r="395" spans="1:5" ht="14.25" hidden="1">
      <c r="A395" s="546">
        <v>18</v>
      </c>
      <c r="B395" s="378" t="s">
        <v>243</v>
      </c>
      <c r="C395" s="378"/>
      <c r="D395" s="377" t="s">
        <v>229</v>
      </c>
      <c r="E395" s="377">
        <v>60</v>
      </c>
    </row>
    <row r="396" spans="1:5" ht="14.25" hidden="1">
      <c r="A396" s="546">
        <v>19</v>
      </c>
      <c r="B396" s="378" t="s">
        <v>244</v>
      </c>
      <c r="C396" s="378"/>
      <c r="D396" s="377" t="s">
        <v>224</v>
      </c>
      <c r="E396" s="377">
        <v>55</v>
      </c>
    </row>
    <row r="397" spans="1:5" ht="14.25" hidden="1">
      <c r="A397" s="546">
        <v>20</v>
      </c>
      <c r="B397" s="378" t="s">
        <v>245</v>
      </c>
      <c r="C397" s="378"/>
      <c r="D397" s="377" t="s">
        <v>224</v>
      </c>
      <c r="E397" s="377">
        <v>42</v>
      </c>
    </row>
    <row r="398" spans="1:5" ht="14.25" hidden="1">
      <c r="A398" s="546">
        <v>21</v>
      </c>
      <c r="B398" s="378" t="s">
        <v>246</v>
      </c>
      <c r="C398" s="378"/>
      <c r="D398" s="377" t="s">
        <v>224</v>
      </c>
      <c r="E398" s="377">
        <v>43</v>
      </c>
    </row>
    <row r="399" spans="1:5" ht="14.25" hidden="1">
      <c r="A399" s="546">
        <v>22</v>
      </c>
      <c r="B399" s="378" t="s">
        <v>247</v>
      </c>
      <c r="C399" s="378"/>
      <c r="D399" s="377" t="s">
        <v>224</v>
      </c>
      <c r="E399" s="377">
        <v>41</v>
      </c>
    </row>
    <row r="400" spans="1:5" ht="14.25" hidden="1">
      <c r="A400" s="546">
        <v>23</v>
      </c>
      <c r="B400" s="378" t="s">
        <v>248</v>
      </c>
      <c r="C400" s="378"/>
      <c r="D400" s="377" t="s">
        <v>249</v>
      </c>
      <c r="E400" s="377">
        <v>406</v>
      </c>
    </row>
    <row r="401" spans="1:5" ht="14.25" hidden="1">
      <c r="A401" s="546">
        <v>24</v>
      </c>
      <c r="B401" s="378" t="s">
        <v>250</v>
      </c>
      <c r="C401" s="378"/>
      <c r="D401" s="377" t="s">
        <v>229</v>
      </c>
      <c r="E401" s="377">
        <v>55</v>
      </c>
    </row>
    <row r="402" spans="1:5" ht="14.25" hidden="1">
      <c r="A402" s="546">
        <v>25</v>
      </c>
      <c r="B402" s="378" t="s">
        <v>251</v>
      </c>
      <c r="C402" s="378"/>
      <c r="D402" s="377" t="s">
        <v>229</v>
      </c>
      <c r="E402" s="377">
        <v>44</v>
      </c>
    </row>
    <row r="403" spans="1:5" ht="14.25" hidden="1">
      <c r="A403" s="546">
        <v>26</v>
      </c>
      <c r="B403" s="378" t="s">
        <v>252</v>
      </c>
      <c r="C403" s="378"/>
      <c r="D403" s="377" t="s">
        <v>224</v>
      </c>
      <c r="E403" s="377">
        <v>41</v>
      </c>
    </row>
    <row r="404" spans="1:5" ht="14.25" hidden="1">
      <c r="A404" s="546">
        <v>27</v>
      </c>
      <c r="B404" s="378" t="s">
        <v>253</v>
      </c>
      <c r="C404" s="378"/>
      <c r="D404" s="377" t="s">
        <v>229</v>
      </c>
      <c r="E404" s="377">
        <v>55</v>
      </c>
    </row>
    <row r="405" spans="1:5" ht="14.25" hidden="1">
      <c r="A405" s="546">
        <v>28</v>
      </c>
      <c r="B405" s="378" t="s">
        <v>254</v>
      </c>
      <c r="C405" s="378"/>
      <c r="D405" s="377" t="s">
        <v>224</v>
      </c>
      <c r="E405" s="377">
        <v>48</v>
      </c>
    </row>
    <row r="406" spans="1:5" ht="14.25" hidden="1">
      <c r="A406" s="546">
        <v>29</v>
      </c>
      <c r="B406" s="378" t="s">
        <v>255</v>
      </c>
      <c r="C406" s="378"/>
      <c r="D406" s="377" t="s">
        <v>224</v>
      </c>
      <c r="E406" s="377">
        <v>50</v>
      </c>
    </row>
    <row r="407" spans="1:5" ht="14.25" hidden="1">
      <c r="A407" s="546">
        <v>30</v>
      </c>
      <c r="B407" s="378" t="s">
        <v>256</v>
      </c>
      <c r="C407" s="378"/>
      <c r="D407" s="377" t="s">
        <v>224</v>
      </c>
      <c r="E407" s="377">
        <v>48</v>
      </c>
    </row>
    <row r="408" spans="1:5" ht="14.25" hidden="1">
      <c r="A408" s="546">
        <v>31</v>
      </c>
      <c r="B408" s="378" t="s">
        <v>257</v>
      </c>
      <c r="C408" s="378"/>
      <c r="D408" s="377" t="s">
        <v>224</v>
      </c>
      <c r="E408" s="377">
        <v>43</v>
      </c>
    </row>
    <row r="409" spans="1:5" ht="14.25" hidden="1">
      <c r="A409" s="546">
        <v>32</v>
      </c>
      <c r="B409" s="378" t="s">
        <v>258</v>
      </c>
      <c r="C409" s="378"/>
      <c r="D409" s="377" t="s">
        <v>224</v>
      </c>
      <c r="E409" s="377">
        <v>50</v>
      </c>
    </row>
    <row r="410" spans="1:5" ht="14.25" hidden="1">
      <c r="A410" s="546">
        <v>33</v>
      </c>
      <c r="B410" s="378" t="s">
        <v>259</v>
      </c>
      <c r="C410" s="378"/>
      <c r="D410" s="377" t="s">
        <v>224</v>
      </c>
      <c r="E410" s="377">
        <v>38</v>
      </c>
    </row>
    <row r="411" spans="1:5" ht="14.25" hidden="1">
      <c r="A411" s="546">
        <v>34</v>
      </c>
      <c r="B411" s="378" t="s">
        <v>260</v>
      </c>
      <c r="C411" s="378"/>
      <c r="D411" s="377" t="s">
        <v>224</v>
      </c>
      <c r="E411" s="377">
        <v>41</v>
      </c>
    </row>
    <row r="412" spans="1:5" ht="14.25" hidden="1">
      <c r="A412" s="546">
        <v>35</v>
      </c>
      <c r="B412" s="378" t="s">
        <v>261</v>
      </c>
      <c r="C412" s="378"/>
      <c r="D412" s="377" t="s">
        <v>229</v>
      </c>
      <c r="E412" s="377">
        <v>60</v>
      </c>
    </row>
    <row r="413" spans="1:5" ht="14.25" hidden="1">
      <c r="A413" s="546">
        <v>36</v>
      </c>
      <c r="B413" s="378" t="s">
        <v>262</v>
      </c>
      <c r="C413" s="378"/>
      <c r="D413" s="377" t="s">
        <v>224</v>
      </c>
      <c r="E413" s="377">
        <v>41</v>
      </c>
    </row>
    <row r="414" spans="1:5" ht="14.25" hidden="1">
      <c r="A414" s="546">
        <v>37</v>
      </c>
      <c r="B414" s="378" t="s">
        <v>263</v>
      </c>
      <c r="C414" s="378"/>
      <c r="D414" s="377" t="s">
        <v>224</v>
      </c>
      <c r="E414" s="377">
        <v>52</v>
      </c>
    </row>
    <row r="415" spans="1:5" ht="14.25" hidden="1">
      <c r="A415" s="546">
        <v>38</v>
      </c>
      <c r="B415" s="378" t="s">
        <v>264</v>
      </c>
      <c r="C415" s="378"/>
      <c r="D415" s="377" t="s">
        <v>224</v>
      </c>
      <c r="E415" s="377">
        <v>56</v>
      </c>
    </row>
    <row r="416" spans="1:5" ht="14.25" hidden="1">
      <c r="A416" s="546">
        <v>39</v>
      </c>
      <c r="B416" s="378" t="s">
        <v>265</v>
      </c>
      <c r="C416" s="378"/>
      <c r="D416" s="377" t="s">
        <v>224</v>
      </c>
      <c r="E416" s="377">
        <v>50</v>
      </c>
    </row>
    <row r="417" spans="1:5" ht="14.25" hidden="1">
      <c r="A417" s="546">
        <v>40</v>
      </c>
      <c r="B417" s="378" t="s">
        <v>266</v>
      </c>
      <c r="C417" s="378"/>
      <c r="D417" s="377" t="s">
        <v>267</v>
      </c>
      <c r="E417" s="377">
        <v>7532</v>
      </c>
    </row>
    <row r="418" spans="1:5" ht="14.25" hidden="1">
      <c r="A418" s="546">
        <v>41</v>
      </c>
      <c r="B418" s="378" t="s">
        <v>268</v>
      </c>
      <c r="C418" s="378"/>
      <c r="D418" s="377" t="s">
        <v>229</v>
      </c>
      <c r="E418" s="377">
        <v>48</v>
      </c>
    </row>
    <row r="419" spans="1:5" ht="14.25" hidden="1">
      <c r="A419" s="546">
        <v>42</v>
      </c>
      <c r="B419" s="378" t="s">
        <v>269</v>
      </c>
      <c r="C419" s="378"/>
      <c r="D419" s="377" t="s">
        <v>224</v>
      </c>
      <c r="E419" s="377">
        <v>40</v>
      </c>
    </row>
    <row r="420" spans="1:5" ht="14.25" hidden="1">
      <c r="A420" s="546">
        <v>43</v>
      </c>
      <c r="B420" s="378" t="s">
        <v>270</v>
      </c>
      <c r="C420" s="378"/>
      <c r="D420" s="377" t="s">
        <v>229</v>
      </c>
      <c r="E420" s="377">
        <v>45</v>
      </c>
    </row>
    <row r="421" spans="1:5" ht="14.25" hidden="1">
      <c r="A421" s="546">
        <v>44</v>
      </c>
      <c r="B421" s="378" t="s">
        <v>271</v>
      </c>
      <c r="C421" s="378"/>
      <c r="D421" s="377" t="s">
        <v>272</v>
      </c>
      <c r="E421" s="377">
        <v>71</v>
      </c>
    </row>
    <row r="422" spans="1:5" ht="14.25" hidden="1">
      <c r="A422" s="546">
        <v>45</v>
      </c>
      <c r="B422" s="378" t="s">
        <v>273</v>
      </c>
      <c r="C422" s="378"/>
      <c r="D422" s="377" t="s">
        <v>224</v>
      </c>
      <c r="E422" s="377">
        <v>41</v>
      </c>
    </row>
    <row r="423" spans="1:5" ht="14.25" hidden="1">
      <c r="A423" s="546">
        <v>46</v>
      </c>
      <c r="B423" s="378" t="s">
        <v>274</v>
      </c>
      <c r="C423" s="378"/>
      <c r="D423" s="377" t="s">
        <v>224</v>
      </c>
      <c r="E423" s="377">
        <v>41</v>
      </c>
    </row>
    <row r="424" spans="1:5" ht="14.25" hidden="1">
      <c r="A424" s="546">
        <v>47</v>
      </c>
      <c r="B424" s="378" t="s">
        <v>275</v>
      </c>
      <c r="C424" s="378"/>
      <c r="D424" s="377" t="s">
        <v>224</v>
      </c>
      <c r="E424" s="377">
        <v>41</v>
      </c>
    </row>
    <row r="425" spans="1:5" ht="14.25" hidden="1">
      <c r="A425" s="546">
        <v>48</v>
      </c>
      <c r="B425" s="378" t="s">
        <v>276</v>
      </c>
      <c r="C425" s="378"/>
      <c r="D425" s="377" t="s">
        <v>229</v>
      </c>
      <c r="E425" s="377">
        <v>41</v>
      </c>
    </row>
    <row r="426" spans="1:5" ht="14.25" hidden="1">
      <c r="A426" s="546">
        <v>49</v>
      </c>
      <c r="B426" s="378" t="s">
        <v>277</v>
      </c>
      <c r="C426" s="378"/>
      <c r="D426" s="377" t="s">
        <v>229</v>
      </c>
      <c r="E426" s="377">
        <v>49</v>
      </c>
    </row>
    <row r="427" spans="1:5" ht="14.25" hidden="1">
      <c r="A427" s="547">
        <v>50</v>
      </c>
      <c r="B427" s="379" t="s">
        <v>343</v>
      </c>
      <c r="C427" s="379"/>
      <c r="D427" s="384" t="s">
        <v>229</v>
      </c>
      <c r="E427" s="384">
        <v>66</v>
      </c>
    </row>
    <row r="428" spans="1:5" ht="14.25" hidden="1">
      <c r="A428" s="546">
        <v>51</v>
      </c>
      <c r="B428" s="378" t="s">
        <v>278</v>
      </c>
      <c r="C428" s="378"/>
      <c r="D428" s="377" t="s">
        <v>224</v>
      </c>
      <c r="E428" s="377">
        <v>46</v>
      </c>
    </row>
    <row r="429" spans="1:5" ht="14.25" hidden="1">
      <c r="A429" s="546">
        <v>52</v>
      </c>
      <c r="B429" s="378" t="s">
        <v>279</v>
      </c>
      <c r="C429" s="378"/>
      <c r="D429" s="377" t="s">
        <v>224</v>
      </c>
      <c r="E429" s="377">
        <v>48</v>
      </c>
    </row>
    <row r="430" spans="1:5" ht="14.25" hidden="1">
      <c r="A430" s="546">
        <v>53</v>
      </c>
      <c r="B430" s="378" t="s">
        <v>280</v>
      </c>
      <c r="C430" s="378"/>
      <c r="D430" s="377" t="s">
        <v>229</v>
      </c>
      <c r="E430" s="377">
        <v>50</v>
      </c>
    </row>
    <row r="431" spans="1:5" ht="14.25" hidden="1">
      <c r="A431" s="546">
        <v>54</v>
      </c>
      <c r="B431" s="378" t="s">
        <v>281</v>
      </c>
      <c r="C431" s="378"/>
      <c r="D431" s="377" t="s">
        <v>224</v>
      </c>
      <c r="E431" s="377">
        <v>42</v>
      </c>
    </row>
    <row r="432" spans="1:5" ht="14.25" hidden="1">
      <c r="A432" s="546">
        <v>55</v>
      </c>
      <c r="B432" s="378" t="s">
        <v>282</v>
      </c>
      <c r="C432" s="378"/>
      <c r="D432" s="377" t="s">
        <v>224</v>
      </c>
      <c r="E432" s="377">
        <v>39</v>
      </c>
    </row>
    <row r="433" spans="1:5" ht="14.25" hidden="1">
      <c r="A433" s="546">
        <v>56</v>
      </c>
      <c r="B433" s="378" t="s">
        <v>283</v>
      </c>
      <c r="C433" s="378"/>
      <c r="D433" s="377" t="s">
        <v>229</v>
      </c>
      <c r="E433" s="377">
        <v>54</v>
      </c>
    </row>
    <row r="434" spans="1:5" ht="14.25" hidden="1">
      <c r="A434" s="546">
        <v>57</v>
      </c>
      <c r="B434" s="378" t="s">
        <v>284</v>
      </c>
      <c r="C434" s="378"/>
      <c r="D434" s="377" t="s">
        <v>229</v>
      </c>
      <c r="E434" s="377">
        <v>57</v>
      </c>
    </row>
    <row r="435" spans="1:5" ht="14.25" hidden="1">
      <c r="A435" s="546">
        <v>58</v>
      </c>
      <c r="B435" s="378" t="s">
        <v>285</v>
      </c>
      <c r="C435" s="378"/>
      <c r="D435" s="377" t="s">
        <v>224</v>
      </c>
      <c r="E435" s="377">
        <v>52</v>
      </c>
    </row>
    <row r="436" spans="1:5" ht="14.25" hidden="1">
      <c r="A436" s="546">
        <v>59</v>
      </c>
      <c r="B436" s="378" t="s">
        <v>286</v>
      </c>
      <c r="C436" s="378"/>
      <c r="D436" s="377" t="s">
        <v>287</v>
      </c>
      <c r="E436" s="377">
        <v>88</v>
      </c>
    </row>
    <row r="437" spans="1:5" ht="14.25" hidden="1">
      <c r="A437" s="546">
        <v>60</v>
      </c>
      <c r="B437" s="378" t="s">
        <v>288</v>
      </c>
      <c r="C437" s="378"/>
      <c r="D437" s="377" t="s">
        <v>224</v>
      </c>
      <c r="E437" s="377">
        <v>39</v>
      </c>
    </row>
    <row r="438" spans="1:5" ht="14.25" hidden="1">
      <c r="A438" s="546">
        <v>61</v>
      </c>
      <c r="B438" s="378" t="s">
        <v>289</v>
      </c>
      <c r="C438" s="378"/>
      <c r="D438" s="377" t="s">
        <v>224</v>
      </c>
      <c r="E438" s="377">
        <v>48</v>
      </c>
    </row>
    <row r="439" spans="1:5" ht="14.25" hidden="1">
      <c r="A439" s="546">
        <v>62</v>
      </c>
      <c r="B439" s="378" t="s">
        <v>290</v>
      </c>
      <c r="C439" s="378"/>
      <c r="D439" s="377" t="s">
        <v>224</v>
      </c>
      <c r="E439" s="377">
        <v>57</v>
      </c>
    </row>
    <row r="440" spans="1:5" ht="14.25" hidden="1">
      <c r="A440" s="546">
        <v>63</v>
      </c>
      <c r="B440" s="378" t="s">
        <v>291</v>
      </c>
      <c r="C440" s="378"/>
      <c r="D440" s="377" t="s">
        <v>224</v>
      </c>
      <c r="E440" s="377">
        <v>39</v>
      </c>
    </row>
    <row r="441" spans="1:5" ht="14.25" hidden="1">
      <c r="A441" s="546">
        <v>64</v>
      </c>
      <c r="B441" s="378" t="s">
        <v>292</v>
      </c>
      <c r="C441" s="378"/>
      <c r="D441" s="377" t="s">
        <v>224</v>
      </c>
      <c r="E441" s="377">
        <v>41</v>
      </c>
    </row>
    <row r="442" spans="1:5" ht="14.25" hidden="1">
      <c r="A442" s="546">
        <v>65</v>
      </c>
      <c r="B442" s="378" t="s">
        <v>293</v>
      </c>
      <c r="C442" s="378"/>
      <c r="D442" s="377" t="s">
        <v>224</v>
      </c>
      <c r="E442" s="377">
        <v>43</v>
      </c>
    </row>
    <row r="443" spans="1:5" ht="14.25" hidden="1">
      <c r="A443" s="546">
        <v>66</v>
      </c>
      <c r="B443" s="378" t="s">
        <v>294</v>
      </c>
      <c r="C443" s="378"/>
      <c r="D443" s="377" t="s">
        <v>224</v>
      </c>
      <c r="E443" s="377">
        <v>41</v>
      </c>
    </row>
    <row r="444" spans="1:5" ht="14.25" hidden="1">
      <c r="A444" s="546">
        <v>67</v>
      </c>
      <c r="B444" s="378" t="s">
        <v>295</v>
      </c>
      <c r="C444" s="378"/>
      <c r="D444" s="377" t="s">
        <v>229</v>
      </c>
      <c r="E444" s="377">
        <v>53</v>
      </c>
    </row>
    <row r="445" spans="1:5" ht="14.25" hidden="1">
      <c r="A445" s="546">
        <v>68</v>
      </c>
      <c r="B445" s="378" t="s">
        <v>296</v>
      </c>
      <c r="C445" s="378"/>
      <c r="D445" s="377" t="s">
        <v>224</v>
      </c>
      <c r="E445" s="377">
        <v>41</v>
      </c>
    </row>
    <row r="446" spans="1:5" ht="14.25" hidden="1">
      <c r="A446" s="546">
        <v>69</v>
      </c>
      <c r="B446" s="378" t="s">
        <v>297</v>
      </c>
      <c r="C446" s="378"/>
      <c r="D446" s="377" t="s">
        <v>224</v>
      </c>
      <c r="E446" s="377">
        <v>50</v>
      </c>
    </row>
    <row r="447" spans="1:5" ht="14.25" hidden="1">
      <c r="A447" s="546">
        <v>70</v>
      </c>
      <c r="B447" s="378" t="s">
        <v>298</v>
      </c>
      <c r="C447" s="378"/>
      <c r="D447" s="377" t="s">
        <v>224</v>
      </c>
      <c r="E447" s="377">
        <v>45</v>
      </c>
    </row>
    <row r="448" spans="1:5" ht="14.25" hidden="1">
      <c r="A448" s="546">
        <v>71</v>
      </c>
      <c r="B448" s="378" t="s">
        <v>299</v>
      </c>
      <c r="C448" s="378"/>
      <c r="D448" s="377" t="s">
        <v>224</v>
      </c>
      <c r="E448" s="377">
        <v>50</v>
      </c>
    </row>
    <row r="449" spans="1:5" ht="14.25" hidden="1">
      <c r="A449" s="546">
        <v>72</v>
      </c>
      <c r="B449" s="378" t="s">
        <v>300</v>
      </c>
      <c r="C449" s="378"/>
      <c r="D449" s="377" t="s">
        <v>224</v>
      </c>
      <c r="E449" s="377">
        <v>49</v>
      </c>
    </row>
    <row r="450" spans="1:5" ht="14.25" hidden="1">
      <c r="A450" s="546">
        <v>73</v>
      </c>
      <c r="B450" s="378" t="s">
        <v>301</v>
      </c>
      <c r="C450" s="378"/>
      <c r="D450" s="377" t="s">
        <v>224</v>
      </c>
      <c r="E450" s="377">
        <v>46</v>
      </c>
    </row>
    <row r="451" spans="1:5" ht="14.25" hidden="1">
      <c r="A451" s="546">
        <v>74</v>
      </c>
      <c r="B451" s="378" t="s">
        <v>302</v>
      </c>
      <c r="C451" s="378"/>
      <c r="D451" s="377" t="s">
        <v>303</v>
      </c>
      <c r="E451" s="377">
        <v>451</v>
      </c>
    </row>
    <row r="452" spans="1:5" ht="14.25" hidden="1">
      <c r="A452" s="546">
        <v>75</v>
      </c>
      <c r="B452" s="378" t="s">
        <v>304</v>
      </c>
      <c r="C452" s="378"/>
      <c r="D452" s="377" t="s">
        <v>229</v>
      </c>
      <c r="E452" s="377">
        <v>58</v>
      </c>
    </row>
    <row r="453" spans="1:5" ht="14.25" hidden="1">
      <c r="A453" s="546">
        <v>76</v>
      </c>
      <c r="B453" s="378" t="s">
        <v>305</v>
      </c>
      <c r="C453" s="378"/>
      <c r="D453" s="377" t="s">
        <v>224</v>
      </c>
      <c r="E453" s="377">
        <v>40</v>
      </c>
    </row>
    <row r="454" spans="1:5" ht="14.25" hidden="1">
      <c r="A454" s="546">
        <v>77</v>
      </c>
      <c r="B454" s="378" t="s">
        <v>306</v>
      </c>
      <c r="C454" s="378"/>
      <c r="D454" s="377" t="s">
        <v>224</v>
      </c>
      <c r="E454" s="377">
        <v>38</v>
      </c>
    </row>
    <row r="455" spans="1:5" ht="14.25" hidden="1">
      <c r="A455" s="546">
        <v>78</v>
      </c>
      <c r="B455" s="378" t="s">
        <v>307</v>
      </c>
      <c r="C455" s="378"/>
      <c r="D455" s="377" t="s">
        <v>224</v>
      </c>
      <c r="E455" s="377">
        <v>50</v>
      </c>
    </row>
    <row r="456" spans="1:5" ht="14.25" hidden="1">
      <c r="A456" s="546">
        <v>79</v>
      </c>
      <c r="B456" s="378" t="s">
        <v>308</v>
      </c>
      <c r="C456" s="378"/>
      <c r="D456" s="377" t="s">
        <v>229</v>
      </c>
      <c r="E456" s="377">
        <v>52</v>
      </c>
    </row>
    <row r="457" spans="1:5" ht="14.25" hidden="1">
      <c r="A457" s="546">
        <v>80</v>
      </c>
      <c r="B457" s="378" t="s">
        <v>309</v>
      </c>
      <c r="C457" s="378"/>
      <c r="D457" s="377" t="s">
        <v>229</v>
      </c>
      <c r="E457" s="377">
        <v>50</v>
      </c>
    </row>
    <row r="458" spans="1:5" ht="14.25" hidden="1">
      <c r="A458" s="546"/>
      <c r="B458" s="378" t="s">
        <v>377</v>
      </c>
      <c r="C458" s="378"/>
      <c r="D458" s="377"/>
      <c r="E458" s="377"/>
    </row>
    <row r="459" spans="1:5" ht="14.25" hidden="1">
      <c r="A459" s="546">
        <v>81</v>
      </c>
      <c r="B459" s="378" t="s">
        <v>310</v>
      </c>
      <c r="C459" s="378"/>
      <c r="D459" s="377" t="s">
        <v>224</v>
      </c>
      <c r="E459" s="377">
        <v>49</v>
      </c>
    </row>
    <row r="460" spans="1:5" ht="14.25" hidden="1">
      <c r="A460" s="546">
        <v>82</v>
      </c>
      <c r="B460" s="378" t="s">
        <v>311</v>
      </c>
      <c r="C460" s="378"/>
      <c r="D460" s="377" t="s">
        <v>229</v>
      </c>
      <c r="E460" s="377">
        <v>52</v>
      </c>
    </row>
    <row r="461" spans="1:5" ht="14.25" hidden="1">
      <c r="A461" s="546">
        <v>83</v>
      </c>
      <c r="B461" s="378" t="s">
        <v>312</v>
      </c>
      <c r="C461" s="378"/>
      <c r="D461" s="377" t="s">
        <v>224</v>
      </c>
      <c r="E461" s="377">
        <v>48</v>
      </c>
    </row>
    <row r="462" spans="1:5" ht="14.25" hidden="1">
      <c r="A462" s="546">
        <v>84</v>
      </c>
      <c r="B462" s="378" t="s">
        <v>313</v>
      </c>
      <c r="C462" s="378"/>
      <c r="D462" s="377" t="s">
        <v>224</v>
      </c>
      <c r="E462" s="377">
        <v>38</v>
      </c>
    </row>
    <row r="463" spans="1:5" ht="14.25" hidden="1">
      <c r="A463" s="546">
        <v>85</v>
      </c>
      <c r="B463" s="378" t="s">
        <v>314</v>
      </c>
      <c r="C463" s="378"/>
      <c r="D463" s="377" t="s">
        <v>224</v>
      </c>
      <c r="E463" s="377">
        <v>48</v>
      </c>
    </row>
    <row r="464" spans="1:5" ht="14.25" hidden="1">
      <c r="A464" s="546">
        <v>86</v>
      </c>
      <c r="B464" s="378" t="s">
        <v>315</v>
      </c>
      <c r="C464" s="378"/>
      <c r="D464" s="377" t="s">
        <v>224</v>
      </c>
      <c r="E464" s="377">
        <v>44</v>
      </c>
    </row>
    <row r="465" spans="1:5" ht="14.25" hidden="1">
      <c r="A465" s="547">
        <v>87</v>
      </c>
      <c r="B465" s="379" t="s">
        <v>342</v>
      </c>
      <c r="C465" s="379"/>
      <c r="D465" s="384" t="s">
        <v>224</v>
      </c>
      <c r="E465" s="384">
        <v>40</v>
      </c>
    </row>
    <row r="466" spans="1:5" ht="14.25" hidden="1">
      <c r="A466" s="546">
        <v>88</v>
      </c>
      <c r="B466" s="378" t="s">
        <v>316</v>
      </c>
      <c r="C466" s="378"/>
      <c r="D466" s="377" t="s">
        <v>229</v>
      </c>
      <c r="E466" s="377">
        <v>56</v>
      </c>
    </row>
    <row r="467" spans="1:5" ht="14.25" hidden="1">
      <c r="A467" s="546">
        <v>89</v>
      </c>
      <c r="B467" s="378" t="s">
        <v>317</v>
      </c>
      <c r="C467" s="378"/>
      <c r="D467" s="377" t="s">
        <v>224</v>
      </c>
      <c r="E467" s="377">
        <v>43</v>
      </c>
    </row>
    <row r="468" spans="1:5" ht="14.25" hidden="1">
      <c r="A468" s="546">
        <v>90</v>
      </c>
      <c r="B468" s="378" t="s">
        <v>318</v>
      </c>
      <c r="C468" s="378"/>
      <c r="D468" s="377" t="s">
        <v>224</v>
      </c>
      <c r="E468" s="377">
        <v>41</v>
      </c>
    </row>
    <row r="469" spans="1:5" ht="14.25" hidden="1">
      <c r="A469" s="547">
        <v>91</v>
      </c>
      <c r="B469" s="379" t="s">
        <v>345</v>
      </c>
      <c r="C469" s="379"/>
      <c r="D469" s="384" t="s">
        <v>229</v>
      </c>
      <c r="E469" s="384">
        <v>59</v>
      </c>
    </row>
    <row r="470" spans="1:5" ht="14.25" hidden="1">
      <c r="A470" s="546">
        <v>92</v>
      </c>
      <c r="B470" s="378" t="s">
        <v>319</v>
      </c>
      <c r="C470" s="378"/>
      <c r="D470" s="377" t="s">
        <v>229</v>
      </c>
      <c r="E470" s="377">
        <v>50</v>
      </c>
    </row>
    <row r="471" spans="1:5" ht="14.25" hidden="1">
      <c r="A471" s="546">
        <v>93</v>
      </c>
      <c r="B471" s="378" t="s">
        <v>320</v>
      </c>
      <c r="C471" s="378"/>
      <c r="D471" s="377" t="s">
        <v>287</v>
      </c>
      <c r="E471" s="377">
        <v>88</v>
      </c>
    </row>
    <row r="472" spans="1:5" ht="14.25" hidden="1">
      <c r="A472" s="546">
        <v>94</v>
      </c>
      <c r="B472" s="378" t="s">
        <v>321</v>
      </c>
      <c r="C472" s="378"/>
      <c r="D472" s="377" t="s">
        <v>322</v>
      </c>
      <c r="E472" s="377">
        <v>459</v>
      </c>
    </row>
    <row r="473" spans="1:5" ht="14.25" hidden="1">
      <c r="A473" s="546">
        <v>95</v>
      </c>
      <c r="B473" s="378" t="s">
        <v>323</v>
      </c>
      <c r="C473" s="378"/>
      <c r="D473" s="377" t="s">
        <v>224</v>
      </c>
      <c r="E473" s="377">
        <v>41</v>
      </c>
    </row>
    <row r="474" spans="1:5" ht="14.25" hidden="1">
      <c r="A474" s="546">
        <v>96</v>
      </c>
      <c r="B474" s="378" t="s">
        <v>324</v>
      </c>
      <c r="C474" s="378"/>
      <c r="D474" s="377" t="s">
        <v>229</v>
      </c>
      <c r="E474" s="377">
        <v>42</v>
      </c>
    </row>
    <row r="475" spans="1:5" ht="14.25" hidden="1">
      <c r="A475" s="546">
        <v>97</v>
      </c>
      <c r="B475" s="378" t="s">
        <v>325</v>
      </c>
      <c r="C475" s="378"/>
      <c r="D475" s="377" t="s">
        <v>229</v>
      </c>
      <c r="E475" s="377">
        <v>53</v>
      </c>
    </row>
    <row r="476" spans="1:5" ht="14.25" hidden="1">
      <c r="A476" s="546">
        <v>98</v>
      </c>
      <c r="B476" s="378" t="s">
        <v>326</v>
      </c>
      <c r="C476" s="378"/>
      <c r="D476" s="377" t="s">
        <v>224</v>
      </c>
      <c r="E476" s="377">
        <v>37</v>
      </c>
    </row>
    <row r="477" spans="1:5" ht="14.25" hidden="1">
      <c r="A477" s="546">
        <v>99</v>
      </c>
      <c r="B477" s="378" t="s">
        <v>327</v>
      </c>
      <c r="C477" s="378"/>
      <c r="D477" s="377" t="s">
        <v>229</v>
      </c>
      <c r="E477" s="377">
        <v>53</v>
      </c>
    </row>
    <row r="478" spans="1:5" ht="14.25" hidden="1">
      <c r="A478" s="546">
        <v>100</v>
      </c>
      <c r="B478" s="378" t="s">
        <v>328</v>
      </c>
      <c r="C478" s="378"/>
      <c r="D478" s="377" t="s">
        <v>224</v>
      </c>
      <c r="E478" s="377">
        <v>47</v>
      </c>
    </row>
    <row r="479" spans="1:5" ht="14.25" hidden="1">
      <c r="A479" s="546">
        <v>101</v>
      </c>
      <c r="B479" s="378" t="s">
        <v>329</v>
      </c>
      <c r="C479" s="378"/>
      <c r="D479" s="377" t="s">
        <v>224</v>
      </c>
      <c r="E479" s="377">
        <v>41</v>
      </c>
    </row>
    <row r="480" spans="1:5" ht="14.25" hidden="1">
      <c r="A480" s="546">
        <v>102</v>
      </c>
      <c r="B480" s="378" t="s">
        <v>330</v>
      </c>
      <c r="C480" s="378"/>
      <c r="D480" s="377" t="s">
        <v>229</v>
      </c>
      <c r="E480" s="377">
        <v>50</v>
      </c>
    </row>
    <row r="481" spans="1:5" ht="14.25" hidden="1">
      <c r="A481" s="546">
        <v>103</v>
      </c>
      <c r="B481" s="378" t="s">
        <v>331</v>
      </c>
      <c r="C481" s="378"/>
      <c r="D481" s="377" t="s">
        <v>224</v>
      </c>
      <c r="E481" s="377">
        <v>41</v>
      </c>
    </row>
    <row r="482" spans="1:5" ht="14.25" hidden="1">
      <c r="A482" s="546">
        <v>104</v>
      </c>
      <c r="B482" s="378" t="s">
        <v>332</v>
      </c>
      <c r="C482" s="378"/>
      <c r="D482" s="377" t="s">
        <v>229</v>
      </c>
      <c r="E482" s="377">
        <v>60</v>
      </c>
    </row>
    <row r="483" spans="1:5" ht="14.25" hidden="1">
      <c r="A483" s="546">
        <v>105</v>
      </c>
      <c r="B483" s="378" t="s">
        <v>333</v>
      </c>
      <c r="C483" s="378"/>
      <c r="D483" s="377" t="s">
        <v>224</v>
      </c>
      <c r="E483" s="377">
        <v>44</v>
      </c>
    </row>
    <row r="484" spans="1:5" ht="14.25" hidden="1">
      <c r="A484" s="546">
        <v>106</v>
      </c>
      <c r="B484" s="378" t="s">
        <v>334</v>
      </c>
      <c r="C484" s="378"/>
      <c r="D484" s="377" t="s">
        <v>335</v>
      </c>
      <c r="E484" s="377">
        <v>35</v>
      </c>
    </row>
    <row r="485" spans="1:5" ht="14.25" hidden="1">
      <c r="A485" s="546">
        <v>107</v>
      </c>
      <c r="B485" s="378" t="s">
        <v>336</v>
      </c>
      <c r="C485" s="378"/>
      <c r="D485" s="377" t="s">
        <v>229</v>
      </c>
      <c r="E485" s="377">
        <v>53</v>
      </c>
    </row>
    <row r="486" spans="1:5" ht="14.25" hidden="1">
      <c r="A486" s="546">
        <v>108</v>
      </c>
      <c r="B486" s="378" t="s">
        <v>337</v>
      </c>
      <c r="C486" s="378"/>
      <c r="D486" s="377" t="s">
        <v>224</v>
      </c>
      <c r="E486" s="377">
        <v>48</v>
      </c>
    </row>
    <row r="487" spans="1:5" ht="14.25" hidden="1">
      <c r="A487" s="546">
        <v>109</v>
      </c>
      <c r="B487" s="378" t="s">
        <v>338</v>
      </c>
      <c r="C487" s="378"/>
      <c r="D487" s="377" t="s">
        <v>224</v>
      </c>
      <c r="E487" s="377">
        <v>33</v>
      </c>
    </row>
    <row r="488" spans="1:5" ht="14.25" hidden="1">
      <c r="A488" s="546">
        <v>110</v>
      </c>
      <c r="B488" s="378" t="s">
        <v>339</v>
      </c>
      <c r="C488" s="378"/>
      <c r="D488" s="377" t="s">
        <v>224</v>
      </c>
      <c r="E488" s="377">
        <v>39</v>
      </c>
    </row>
    <row r="489" spans="1:5" ht="14.25" hidden="1">
      <c r="A489" s="546">
        <v>111</v>
      </c>
      <c r="B489" s="378" t="s">
        <v>340</v>
      </c>
      <c r="C489" s="378"/>
      <c r="D489" s="377" t="s">
        <v>224</v>
      </c>
      <c r="E489" s="377">
        <v>39</v>
      </c>
    </row>
    <row r="490" spans="1:5" ht="14.25" hidden="1">
      <c r="A490" s="546">
        <v>112</v>
      </c>
      <c r="B490" s="378" t="s">
        <v>341</v>
      </c>
      <c r="C490" s="378"/>
      <c r="D490" s="377" t="s">
        <v>224</v>
      </c>
      <c r="E490" s="377">
        <v>41</v>
      </c>
    </row>
    <row r="491" ht="15" hidden="1"/>
    <row r="492" ht="15" hidden="1">
      <c r="D492" s="377" t="s">
        <v>224</v>
      </c>
    </row>
    <row r="493" ht="15" hidden="1">
      <c r="D493" s="377" t="s">
        <v>229</v>
      </c>
    </row>
    <row r="494" ht="15" hidden="1">
      <c r="D494" s="377" t="s">
        <v>348</v>
      </c>
    </row>
    <row r="495" ht="15" hidden="1">
      <c r="D495" s="377" t="s">
        <v>234</v>
      </c>
    </row>
    <row r="496" ht="15" hidden="1">
      <c r="D496" s="377" t="s">
        <v>272</v>
      </c>
    </row>
    <row r="497" ht="15" hidden="1">
      <c r="D497" s="377" t="s">
        <v>287</v>
      </c>
    </row>
    <row r="498" ht="15" hidden="1">
      <c r="D498" s="377" t="s">
        <v>249</v>
      </c>
    </row>
    <row r="499" ht="15" hidden="1">
      <c r="D499" s="377" t="s">
        <v>335</v>
      </c>
    </row>
    <row r="500" ht="15" hidden="1">
      <c r="D500" s="377" t="s">
        <v>267</v>
      </c>
    </row>
    <row r="501" ht="15" hidden="1">
      <c r="D501" s="377" t="s">
        <v>303</v>
      </c>
    </row>
    <row r="502" ht="15" hidden="1">
      <c r="D502" s="377" t="s">
        <v>322</v>
      </c>
    </row>
    <row r="503" ht="15" hidden="1"/>
    <row r="504" ht="15" hidden="1"/>
    <row r="505" spans="1:5" ht="21" hidden="1">
      <c r="A505" s="545" t="s">
        <v>219</v>
      </c>
      <c r="B505" s="376" t="s">
        <v>220</v>
      </c>
      <c r="C505" s="376" t="s">
        <v>221</v>
      </c>
      <c r="D505" s="376"/>
      <c r="E505" s="376" t="s">
        <v>398</v>
      </c>
    </row>
    <row r="506" spans="1:5" ht="14.25" hidden="1">
      <c r="A506" s="546">
        <v>1</v>
      </c>
      <c r="B506" s="378" t="s">
        <v>223</v>
      </c>
      <c r="C506" s="377" t="s">
        <v>224</v>
      </c>
      <c r="D506" s="377"/>
      <c r="E506" s="377">
        <v>140</v>
      </c>
    </row>
    <row r="507" spans="1:5" ht="14.25" hidden="1">
      <c r="A507" s="546">
        <v>2</v>
      </c>
      <c r="B507" s="378" t="s">
        <v>225</v>
      </c>
      <c r="C507" s="377" t="s">
        <v>224</v>
      </c>
      <c r="D507" s="377"/>
      <c r="E507" s="377">
        <v>120</v>
      </c>
    </row>
    <row r="508" spans="1:5" ht="14.25" hidden="1">
      <c r="A508" s="546">
        <v>3</v>
      </c>
      <c r="B508" s="378" t="s">
        <v>226</v>
      </c>
      <c r="C508" s="377" t="s">
        <v>224</v>
      </c>
      <c r="D508" s="377"/>
      <c r="E508" s="377">
        <v>200</v>
      </c>
    </row>
    <row r="509" spans="1:5" ht="14.25" hidden="1">
      <c r="A509" s="546">
        <v>4</v>
      </c>
      <c r="B509" s="378" t="s">
        <v>227</v>
      </c>
      <c r="C509" s="377" t="s">
        <v>224</v>
      </c>
      <c r="D509" s="377"/>
      <c r="E509" s="377">
        <v>160</v>
      </c>
    </row>
    <row r="510" spans="1:5" ht="14.25" hidden="1">
      <c r="A510" s="546">
        <v>5</v>
      </c>
      <c r="B510" s="378" t="s">
        <v>228</v>
      </c>
      <c r="C510" s="377" t="s">
        <v>229</v>
      </c>
      <c r="D510" s="377"/>
      <c r="E510" s="377">
        <v>180</v>
      </c>
    </row>
    <row r="511" spans="1:5" ht="14.25" hidden="1">
      <c r="A511" s="546">
        <v>6</v>
      </c>
      <c r="B511" s="378" t="s">
        <v>230</v>
      </c>
      <c r="C511" s="377" t="s">
        <v>224</v>
      </c>
      <c r="D511" s="377"/>
      <c r="E511" s="377">
        <v>180</v>
      </c>
    </row>
    <row r="512" spans="1:5" ht="14.25" hidden="1">
      <c r="A512" s="546">
        <v>7</v>
      </c>
      <c r="B512" s="378" t="s">
        <v>231</v>
      </c>
      <c r="C512" s="377" t="s">
        <v>229</v>
      </c>
      <c r="D512" s="377"/>
      <c r="E512" s="377">
        <v>150</v>
      </c>
    </row>
    <row r="513" spans="1:5" ht="14.25" hidden="1">
      <c r="A513" s="546">
        <v>8</v>
      </c>
      <c r="B513" s="378" t="s">
        <v>232</v>
      </c>
      <c r="C513" s="377" t="s">
        <v>224</v>
      </c>
      <c r="D513" s="377"/>
      <c r="E513" s="377">
        <v>145</v>
      </c>
    </row>
    <row r="514" spans="1:5" ht="14.25" hidden="1">
      <c r="A514" s="546">
        <v>9</v>
      </c>
      <c r="B514" s="378" t="s">
        <v>233</v>
      </c>
      <c r="C514" s="377" t="s">
        <v>234</v>
      </c>
      <c r="D514" s="377"/>
      <c r="E514" s="377">
        <v>250</v>
      </c>
    </row>
    <row r="515" spans="1:5" ht="14.25" hidden="1">
      <c r="A515" s="546">
        <v>10</v>
      </c>
      <c r="B515" s="378" t="s">
        <v>235</v>
      </c>
      <c r="C515" s="377" t="s">
        <v>224</v>
      </c>
      <c r="D515" s="377"/>
      <c r="E515" s="377">
        <v>130</v>
      </c>
    </row>
    <row r="516" spans="1:5" ht="14.25" hidden="1">
      <c r="A516" s="546">
        <v>11</v>
      </c>
      <c r="B516" s="378" t="s">
        <v>236</v>
      </c>
      <c r="C516" s="377" t="s">
        <v>224</v>
      </c>
      <c r="D516" s="377"/>
      <c r="E516" s="377">
        <v>150</v>
      </c>
    </row>
    <row r="517" spans="1:5" ht="14.25" hidden="1">
      <c r="A517" s="546">
        <v>12</v>
      </c>
      <c r="B517" s="378" t="s">
        <v>237</v>
      </c>
      <c r="C517" s="377" t="s">
        <v>229</v>
      </c>
      <c r="D517" s="377"/>
      <c r="E517" s="377">
        <v>120</v>
      </c>
    </row>
    <row r="518" spans="1:5" ht="14.25" hidden="1">
      <c r="A518" s="546">
        <v>13</v>
      </c>
      <c r="B518" s="378" t="s">
        <v>238</v>
      </c>
      <c r="C518" s="377" t="s">
        <v>224</v>
      </c>
      <c r="D518" s="377"/>
      <c r="E518" s="377">
        <v>160</v>
      </c>
    </row>
    <row r="519" spans="1:5" ht="14.25" hidden="1">
      <c r="A519" s="546">
        <v>14</v>
      </c>
      <c r="B519" s="378" t="s">
        <v>239</v>
      </c>
      <c r="C519" s="377" t="s">
        <v>224</v>
      </c>
      <c r="D519" s="377"/>
      <c r="E519" s="377">
        <v>130</v>
      </c>
    </row>
    <row r="520" spans="1:5" ht="14.25" hidden="1">
      <c r="A520" s="546">
        <v>15</v>
      </c>
      <c r="B520" s="378" t="s">
        <v>240</v>
      </c>
      <c r="C520" s="377" t="s">
        <v>224</v>
      </c>
      <c r="D520" s="377"/>
      <c r="E520" s="377">
        <v>100</v>
      </c>
    </row>
    <row r="521" spans="1:5" ht="14.25" hidden="1">
      <c r="A521" s="546">
        <v>16</v>
      </c>
      <c r="B521" s="378" t="s">
        <v>241</v>
      </c>
      <c r="C521" s="377" t="s">
        <v>224</v>
      </c>
      <c r="D521" s="377"/>
      <c r="E521" s="377">
        <v>120</v>
      </c>
    </row>
    <row r="522" spans="1:5" ht="14.25" hidden="1">
      <c r="A522" s="546">
        <v>17</v>
      </c>
      <c r="B522" s="378" t="s">
        <v>242</v>
      </c>
      <c r="C522" s="377" t="s">
        <v>224</v>
      </c>
      <c r="D522" s="377"/>
      <c r="E522" s="377">
        <v>120</v>
      </c>
    </row>
    <row r="523" spans="1:5" ht="14.25" hidden="1">
      <c r="A523" s="546">
        <v>18</v>
      </c>
      <c r="B523" s="378" t="s">
        <v>243</v>
      </c>
      <c r="C523" s="377" t="s">
        <v>229</v>
      </c>
      <c r="D523" s="377"/>
      <c r="E523" s="377">
        <v>120</v>
      </c>
    </row>
    <row r="524" spans="1:5" ht="14.25" hidden="1">
      <c r="A524" s="546">
        <v>19</v>
      </c>
      <c r="B524" s="378" t="s">
        <v>244</v>
      </c>
      <c r="C524" s="377" t="s">
        <v>224</v>
      </c>
      <c r="D524" s="377"/>
      <c r="E524" s="377">
        <v>170</v>
      </c>
    </row>
    <row r="525" spans="1:5" ht="14.25" hidden="1">
      <c r="A525" s="546">
        <v>20</v>
      </c>
      <c r="B525" s="378" t="s">
        <v>245</v>
      </c>
      <c r="C525" s="377" t="s">
        <v>224</v>
      </c>
      <c r="D525" s="377"/>
      <c r="E525" s="377">
        <v>125</v>
      </c>
    </row>
    <row r="526" spans="1:5" ht="14.25" hidden="1">
      <c r="A526" s="546">
        <v>21</v>
      </c>
      <c r="B526" s="378" t="s">
        <v>246</v>
      </c>
      <c r="C526" s="377" t="s">
        <v>224</v>
      </c>
      <c r="D526" s="377"/>
      <c r="E526" s="377">
        <v>160</v>
      </c>
    </row>
    <row r="527" spans="1:5" ht="14.25" hidden="1">
      <c r="A527" s="546">
        <v>22</v>
      </c>
      <c r="B527" s="378" t="s">
        <v>247</v>
      </c>
      <c r="C527" s="377" t="s">
        <v>224</v>
      </c>
      <c r="D527" s="377"/>
      <c r="E527" s="377">
        <v>120</v>
      </c>
    </row>
    <row r="528" spans="1:5" ht="14.25" hidden="1">
      <c r="A528" s="546">
        <v>23</v>
      </c>
      <c r="B528" s="378" t="s">
        <v>248</v>
      </c>
      <c r="C528" s="377" t="s">
        <v>249</v>
      </c>
      <c r="D528" s="377"/>
      <c r="E528" s="377">
        <v>1300</v>
      </c>
    </row>
    <row r="529" spans="1:5" ht="14.25" hidden="1">
      <c r="A529" s="546">
        <v>24</v>
      </c>
      <c r="B529" s="378" t="s">
        <v>250</v>
      </c>
      <c r="C529" s="377" t="s">
        <v>229</v>
      </c>
      <c r="D529" s="377"/>
      <c r="E529" s="377">
        <v>150</v>
      </c>
    </row>
    <row r="530" spans="1:5" ht="14.25" hidden="1">
      <c r="A530" s="546">
        <v>25</v>
      </c>
      <c r="B530" s="378" t="s">
        <v>251</v>
      </c>
      <c r="C530" s="377" t="s">
        <v>229</v>
      </c>
      <c r="D530" s="377"/>
      <c r="E530" s="377">
        <v>110</v>
      </c>
    </row>
    <row r="531" spans="1:5" ht="14.25" hidden="1">
      <c r="A531" s="546">
        <v>26</v>
      </c>
      <c r="B531" s="378" t="s">
        <v>252</v>
      </c>
      <c r="C531" s="377" t="s">
        <v>224</v>
      </c>
      <c r="D531" s="377"/>
      <c r="E531" s="377">
        <v>100</v>
      </c>
    </row>
    <row r="532" spans="1:5" ht="14.25" hidden="1">
      <c r="A532" s="546">
        <v>27</v>
      </c>
      <c r="B532" s="378" t="s">
        <v>253</v>
      </c>
      <c r="C532" s="377" t="s">
        <v>229</v>
      </c>
      <c r="D532" s="377"/>
      <c r="E532" s="377">
        <v>300</v>
      </c>
    </row>
    <row r="533" spans="1:5" ht="14.25" hidden="1">
      <c r="A533" s="546">
        <v>28</v>
      </c>
      <c r="B533" s="378" t="s">
        <v>254</v>
      </c>
      <c r="C533" s="377" t="s">
        <v>224</v>
      </c>
      <c r="D533" s="377"/>
      <c r="E533" s="377">
        <v>160</v>
      </c>
    </row>
    <row r="534" spans="1:5" ht="14.25" hidden="1">
      <c r="A534" s="546">
        <v>29</v>
      </c>
      <c r="B534" s="378" t="s">
        <v>255</v>
      </c>
      <c r="C534" s="377" t="s">
        <v>224</v>
      </c>
      <c r="D534" s="377"/>
      <c r="E534" s="377">
        <v>180</v>
      </c>
    </row>
    <row r="535" spans="1:5" ht="14.25" hidden="1">
      <c r="A535" s="546">
        <v>30</v>
      </c>
      <c r="B535" s="378" t="s">
        <v>256</v>
      </c>
      <c r="C535" s="377" t="s">
        <v>224</v>
      </c>
      <c r="D535" s="377"/>
      <c r="E535" s="377">
        <v>140</v>
      </c>
    </row>
    <row r="536" spans="1:5" ht="14.25" hidden="1">
      <c r="A536" s="546">
        <v>31</v>
      </c>
      <c r="B536" s="378" t="s">
        <v>257</v>
      </c>
      <c r="C536" s="377" t="s">
        <v>224</v>
      </c>
      <c r="D536" s="377"/>
      <c r="E536" s="377">
        <v>140</v>
      </c>
    </row>
    <row r="537" spans="1:5" ht="14.25" hidden="1">
      <c r="A537" s="546">
        <v>32</v>
      </c>
      <c r="B537" s="378" t="s">
        <v>258</v>
      </c>
      <c r="C537" s="377" t="s">
        <v>224</v>
      </c>
      <c r="D537" s="377"/>
      <c r="E537" s="377">
        <v>160</v>
      </c>
    </row>
    <row r="538" spans="1:5" ht="14.25" hidden="1">
      <c r="A538" s="546">
        <v>33</v>
      </c>
      <c r="B538" s="378" t="s">
        <v>259</v>
      </c>
      <c r="C538" s="377" t="s">
        <v>224</v>
      </c>
      <c r="D538" s="377"/>
      <c r="E538" s="377">
        <v>190</v>
      </c>
    </row>
    <row r="539" spans="1:5" ht="14.25" hidden="1">
      <c r="A539" s="546">
        <v>34</v>
      </c>
      <c r="B539" s="378" t="s">
        <v>260</v>
      </c>
      <c r="C539" s="377" t="s">
        <v>224</v>
      </c>
      <c r="D539" s="377"/>
      <c r="E539" s="377">
        <v>110</v>
      </c>
    </row>
    <row r="540" spans="1:5" ht="14.25" hidden="1">
      <c r="A540" s="546">
        <v>35</v>
      </c>
      <c r="B540" s="378" t="s">
        <v>261</v>
      </c>
      <c r="C540" s="377" t="s">
        <v>229</v>
      </c>
      <c r="D540" s="377"/>
      <c r="E540" s="377">
        <v>120</v>
      </c>
    </row>
    <row r="541" spans="1:5" ht="14.25" hidden="1">
      <c r="A541" s="546">
        <v>36</v>
      </c>
      <c r="B541" s="378" t="s">
        <v>262</v>
      </c>
      <c r="C541" s="377" t="s">
        <v>224</v>
      </c>
      <c r="D541" s="377"/>
      <c r="E541" s="377">
        <v>95</v>
      </c>
    </row>
    <row r="542" spans="1:5" ht="14.25" hidden="1">
      <c r="A542" s="546">
        <v>37</v>
      </c>
      <c r="B542" s="378" t="s">
        <v>263</v>
      </c>
      <c r="C542" s="377" t="s">
        <v>224</v>
      </c>
      <c r="D542" s="377"/>
      <c r="E542" s="377">
        <v>160</v>
      </c>
    </row>
    <row r="543" spans="1:5" ht="14.25" hidden="1">
      <c r="A543" s="546">
        <v>38</v>
      </c>
      <c r="B543" s="378" t="s">
        <v>264</v>
      </c>
      <c r="C543" s="377" t="s">
        <v>224</v>
      </c>
      <c r="D543" s="377"/>
      <c r="E543" s="377">
        <v>160</v>
      </c>
    </row>
    <row r="544" spans="1:5" ht="14.25" hidden="1">
      <c r="A544" s="546">
        <v>39</v>
      </c>
      <c r="B544" s="378" t="s">
        <v>265</v>
      </c>
      <c r="C544" s="377" t="s">
        <v>224</v>
      </c>
      <c r="D544" s="377"/>
      <c r="E544" s="377">
        <v>150</v>
      </c>
    </row>
    <row r="545" spans="1:5" ht="14.25" hidden="1">
      <c r="A545" s="546">
        <v>40</v>
      </c>
      <c r="B545" s="378" t="s">
        <v>266</v>
      </c>
      <c r="C545" s="377" t="s">
        <v>267</v>
      </c>
      <c r="D545" s="377"/>
      <c r="E545" s="377">
        <v>22000</v>
      </c>
    </row>
    <row r="546" spans="1:5" ht="14.25" hidden="1">
      <c r="A546" s="546">
        <v>41</v>
      </c>
      <c r="B546" s="378" t="s">
        <v>268</v>
      </c>
      <c r="C546" s="377" t="s">
        <v>229</v>
      </c>
      <c r="D546" s="377"/>
      <c r="E546" s="377">
        <v>160</v>
      </c>
    </row>
    <row r="547" spans="1:5" ht="14.25" hidden="1">
      <c r="A547" s="546">
        <v>42</v>
      </c>
      <c r="B547" s="378" t="s">
        <v>269</v>
      </c>
      <c r="C547" s="377" t="s">
        <v>224</v>
      </c>
      <c r="D547" s="377"/>
      <c r="E547" s="377">
        <v>95</v>
      </c>
    </row>
    <row r="548" spans="1:5" ht="14.25" hidden="1">
      <c r="A548" s="546">
        <v>43</v>
      </c>
      <c r="B548" s="378" t="s">
        <v>270</v>
      </c>
      <c r="C548" s="377" t="s">
        <v>229</v>
      </c>
      <c r="D548" s="377"/>
      <c r="E548" s="377">
        <v>100</v>
      </c>
    </row>
    <row r="549" spans="1:5" ht="14.25" hidden="1">
      <c r="A549" s="546">
        <v>44</v>
      </c>
      <c r="B549" s="378" t="s">
        <v>271</v>
      </c>
      <c r="C549" s="377" t="s">
        <v>272</v>
      </c>
      <c r="D549" s="377"/>
      <c r="E549" s="377">
        <v>190</v>
      </c>
    </row>
    <row r="550" spans="1:5" ht="14.25" hidden="1">
      <c r="A550" s="546">
        <v>45</v>
      </c>
      <c r="B550" s="378" t="s">
        <v>273</v>
      </c>
      <c r="C550" s="377" t="s">
        <v>224</v>
      </c>
      <c r="D550" s="377"/>
      <c r="E550" s="377">
        <v>200</v>
      </c>
    </row>
    <row r="551" spans="1:5" ht="14.25" hidden="1">
      <c r="A551" s="546">
        <v>46</v>
      </c>
      <c r="B551" s="378" t="s">
        <v>274</v>
      </c>
      <c r="C551" s="377" t="s">
        <v>224</v>
      </c>
      <c r="D551" s="377"/>
      <c r="E551" s="377">
        <v>140</v>
      </c>
    </row>
    <row r="552" spans="1:5" ht="14.25" hidden="1">
      <c r="A552" s="546">
        <v>47</v>
      </c>
      <c r="B552" s="378" t="s">
        <v>275</v>
      </c>
      <c r="C552" s="377" t="s">
        <v>224</v>
      </c>
      <c r="D552" s="377"/>
      <c r="E552" s="377">
        <v>150</v>
      </c>
    </row>
    <row r="553" spans="1:5" ht="14.25" hidden="1">
      <c r="A553" s="546">
        <v>48</v>
      </c>
      <c r="B553" s="378" t="s">
        <v>276</v>
      </c>
      <c r="C553" s="377" t="s">
        <v>229</v>
      </c>
      <c r="D553" s="377"/>
      <c r="E553" s="377">
        <v>150</v>
      </c>
    </row>
    <row r="554" spans="1:5" ht="14.25" hidden="1">
      <c r="A554" s="546">
        <v>49</v>
      </c>
      <c r="B554" s="378" t="s">
        <v>277</v>
      </c>
      <c r="C554" s="377" t="s">
        <v>229</v>
      </c>
      <c r="D554" s="377"/>
      <c r="E554" s="377">
        <v>120</v>
      </c>
    </row>
    <row r="555" spans="1:5" ht="14.25" hidden="1">
      <c r="A555" s="647">
        <v>50</v>
      </c>
      <c r="B555" s="379" t="s">
        <v>399</v>
      </c>
      <c r="C555" s="649" t="s">
        <v>229</v>
      </c>
      <c r="D555" s="649"/>
      <c r="E555" s="649">
        <v>220</v>
      </c>
    </row>
    <row r="556" spans="1:5" ht="14.25" hidden="1">
      <c r="A556" s="648"/>
      <c r="B556" s="380" t="s">
        <v>400</v>
      </c>
      <c r="C556" s="650"/>
      <c r="D556" s="650"/>
      <c r="E556" s="650"/>
    </row>
    <row r="557" spans="1:5" ht="14.25" hidden="1">
      <c r="A557" s="546">
        <v>51</v>
      </c>
      <c r="B557" s="378" t="s">
        <v>278</v>
      </c>
      <c r="C557" s="377" t="s">
        <v>224</v>
      </c>
      <c r="D557" s="377"/>
      <c r="E557" s="377">
        <v>170</v>
      </c>
    </row>
    <row r="558" spans="1:5" ht="14.25" hidden="1">
      <c r="A558" s="546">
        <v>52</v>
      </c>
      <c r="B558" s="378" t="s">
        <v>279</v>
      </c>
      <c r="C558" s="377" t="s">
        <v>224</v>
      </c>
      <c r="D558" s="377"/>
      <c r="E558" s="377">
        <v>170</v>
      </c>
    </row>
    <row r="559" spans="1:5" ht="14.25" hidden="1">
      <c r="A559" s="546">
        <v>53</v>
      </c>
      <c r="B559" s="378" t="s">
        <v>280</v>
      </c>
      <c r="C559" s="377" t="s">
        <v>229</v>
      </c>
      <c r="D559" s="377"/>
      <c r="E559" s="377">
        <v>140</v>
      </c>
    </row>
    <row r="560" spans="1:5" ht="14.25" hidden="1">
      <c r="A560" s="546">
        <v>54</v>
      </c>
      <c r="B560" s="378" t="s">
        <v>281</v>
      </c>
      <c r="C560" s="377" t="s">
        <v>224</v>
      </c>
      <c r="D560" s="377"/>
      <c r="E560" s="377">
        <v>110</v>
      </c>
    </row>
    <row r="561" spans="1:5" ht="14.25" hidden="1">
      <c r="A561" s="546">
        <v>55</v>
      </c>
      <c r="B561" s="378" t="s">
        <v>282</v>
      </c>
      <c r="C561" s="377" t="s">
        <v>224</v>
      </c>
      <c r="D561" s="377"/>
      <c r="E561" s="377">
        <v>200</v>
      </c>
    </row>
    <row r="562" spans="1:5" ht="14.25" hidden="1">
      <c r="A562" s="546">
        <v>56</v>
      </c>
      <c r="B562" s="378" t="s">
        <v>283</v>
      </c>
      <c r="C562" s="377" t="s">
        <v>229</v>
      </c>
      <c r="D562" s="377"/>
      <c r="E562" s="377">
        <v>100</v>
      </c>
    </row>
    <row r="563" spans="1:5" ht="14.25" hidden="1">
      <c r="A563" s="546">
        <v>57</v>
      </c>
      <c r="B563" s="378" t="s">
        <v>284</v>
      </c>
      <c r="C563" s="377" t="s">
        <v>229</v>
      </c>
      <c r="D563" s="377"/>
      <c r="E563" s="377">
        <v>150</v>
      </c>
    </row>
    <row r="564" spans="1:5" ht="14.25" hidden="1">
      <c r="A564" s="546">
        <v>58</v>
      </c>
      <c r="B564" s="378" t="s">
        <v>285</v>
      </c>
      <c r="C564" s="377" t="s">
        <v>224</v>
      </c>
      <c r="D564" s="377"/>
      <c r="E564" s="377">
        <v>100</v>
      </c>
    </row>
    <row r="565" spans="1:5" ht="14.25" hidden="1">
      <c r="A565" s="546">
        <v>59</v>
      </c>
      <c r="B565" s="378" t="s">
        <v>286</v>
      </c>
      <c r="C565" s="377" t="s">
        <v>287</v>
      </c>
      <c r="D565" s="377"/>
      <c r="E565" s="377">
        <v>200</v>
      </c>
    </row>
    <row r="566" spans="1:5" ht="14.25" hidden="1">
      <c r="A566" s="546">
        <v>60</v>
      </c>
      <c r="B566" s="378" t="s">
        <v>288</v>
      </c>
      <c r="C566" s="377" t="s">
        <v>224</v>
      </c>
      <c r="D566" s="377"/>
      <c r="E566" s="377">
        <v>130</v>
      </c>
    </row>
    <row r="567" spans="1:5" ht="14.25" hidden="1">
      <c r="A567" s="546">
        <v>61</v>
      </c>
      <c r="B567" s="378" t="s">
        <v>289</v>
      </c>
      <c r="C567" s="377" t="s">
        <v>224</v>
      </c>
      <c r="D567" s="377"/>
      <c r="E567" s="377">
        <v>160</v>
      </c>
    </row>
    <row r="568" spans="1:5" ht="14.25" hidden="1">
      <c r="A568" s="546">
        <v>62</v>
      </c>
      <c r="B568" s="378" t="s">
        <v>290</v>
      </c>
      <c r="C568" s="377" t="s">
        <v>224</v>
      </c>
      <c r="D568" s="377"/>
      <c r="E568" s="377">
        <v>132</v>
      </c>
    </row>
    <row r="569" spans="1:5" ht="14.25" hidden="1">
      <c r="A569" s="546">
        <v>63</v>
      </c>
      <c r="B569" s="378" t="s">
        <v>291</v>
      </c>
      <c r="C569" s="377" t="s">
        <v>224</v>
      </c>
      <c r="D569" s="377"/>
      <c r="E569" s="377">
        <v>125</v>
      </c>
    </row>
    <row r="570" spans="1:5" ht="14.25" hidden="1">
      <c r="A570" s="546">
        <v>64</v>
      </c>
      <c r="B570" s="378" t="s">
        <v>292</v>
      </c>
      <c r="C570" s="377" t="s">
        <v>224</v>
      </c>
      <c r="D570" s="377"/>
      <c r="E570" s="377">
        <v>140</v>
      </c>
    </row>
    <row r="571" spans="1:5" ht="14.25" hidden="1">
      <c r="A571" s="546">
        <v>65</v>
      </c>
      <c r="B571" s="378" t="s">
        <v>293</v>
      </c>
      <c r="C571" s="377" t="s">
        <v>224</v>
      </c>
      <c r="D571" s="377"/>
      <c r="E571" s="377">
        <v>180</v>
      </c>
    </row>
    <row r="572" spans="1:5" ht="14.25" hidden="1">
      <c r="A572" s="546">
        <v>66</v>
      </c>
      <c r="B572" s="378" t="s">
        <v>294</v>
      </c>
      <c r="C572" s="377" t="s">
        <v>224</v>
      </c>
      <c r="D572" s="377"/>
      <c r="E572" s="377">
        <v>130</v>
      </c>
    </row>
    <row r="573" spans="1:5" ht="14.25" hidden="1">
      <c r="A573" s="546">
        <v>67</v>
      </c>
      <c r="B573" s="378" t="s">
        <v>295</v>
      </c>
      <c r="C573" s="377" t="s">
        <v>229</v>
      </c>
      <c r="D573" s="377"/>
      <c r="E573" s="377">
        <v>140</v>
      </c>
    </row>
    <row r="574" spans="1:5" ht="14.25" hidden="1">
      <c r="A574" s="546">
        <v>68</v>
      </c>
      <c r="B574" s="378" t="s">
        <v>296</v>
      </c>
      <c r="C574" s="377" t="s">
        <v>224</v>
      </c>
      <c r="D574" s="377"/>
      <c r="E574" s="377">
        <v>85</v>
      </c>
    </row>
    <row r="575" spans="1:5" ht="14.25" hidden="1">
      <c r="A575" s="546">
        <v>69</v>
      </c>
      <c r="B575" s="378" t="s">
        <v>297</v>
      </c>
      <c r="C575" s="377" t="s">
        <v>224</v>
      </c>
      <c r="D575" s="377"/>
      <c r="E575" s="377">
        <v>180</v>
      </c>
    </row>
    <row r="576" spans="1:5" ht="14.25" hidden="1">
      <c r="A576" s="546">
        <v>70</v>
      </c>
      <c r="B576" s="378" t="s">
        <v>298</v>
      </c>
      <c r="C576" s="377" t="s">
        <v>224</v>
      </c>
      <c r="D576" s="377"/>
      <c r="E576" s="377">
        <v>140</v>
      </c>
    </row>
    <row r="577" spans="1:5" ht="14.25" hidden="1">
      <c r="A577" s="546">
        <v>71</v>
      </c>
      <c r="B577" s="378" t="s">
        <v>299</v>
      </c>
      <c r="C577" s="377" t="s">
        <v>224</v>
      </c>
      <c r="D577" s="377"/>
      <c r="E577" s="377">
        <v>130</v>
      </c>
    </row>
    <row r="578" spans="1:5" ht="14.25" hidden="1">
      <c r="A578" s="546">
        <v>72</v>
      </c>
      <c r="B578" s="378" t="s">
        <v>300</v>
      </c>
      <c r="C578" s="377" t="s">
        <v>224</v>
      </c>
      <c r="D578" s="377"/>
      <c r="E578" s="377">
        <v>150</v>
      </c>
    </row>
    <row r="579" spans="1:5" ht="14.25" hidden="1">
      <c r="A579" s="546">
        <v>73</v>
      </c>
      <c r="B579" s="378" t="s">
        <v>301</v>
      </c>
      <c r="C579" s="377" t="s">
        <v>224</v>
      </c>
      <c r="D579" s="377"/>
      <c r="E579" s="377">
        <v>240</v>
      </c>
    </row>
    <row r="580" spans="1:5" ht="14.25" hidden="1">
      <c r="A580" s="546">
        <v>74</v>
      </c>
      <c r="B580" s="378" t="s">
        <v>302</v>
      </c>
      <c r="C580" s="377" t="s">
        <v>303</v>
      </c>
      <c r="D580" s="377"/>
      <c r="E580" s="377">
        <v>1500</v>
      </c>
    </row>
    <row r="581" spans="1:5" ht="14.25" hidden="1">
      <c r="A581" s="546">
        <v>75</v>
      </c>
      <c r="B581" s="378" t="s">
        <v>304</v>
      </c>
      <c r="C581" s="377" t="s">
        <v>229</v>
      </c>
      <c r="D581" s="377"/>
      <c r="E581" s="377">
        <v>180</v>
      </c>
    </row>
    <row r="582" spans="1:5" ht="14.25" hidden="1">
      <c r="A582" s="546">
        <v>76</v>
      </c>
      <c r="B582" s="378" t="s">
        <v>305</v>
      </c>
      <c r="C582" s="377" t="s">
        <v>224</v>
      </c>
      <c r="D582" s="377"/>
      <c r="E582" s="377">
        <v>240</v>
      </c>
    </row>
    <row r="583" spans="1:5" ht="14.25" hidden="1">
      <c r="A583" s="546">
        <v>77</v>
      </c>
      <c r="B583" s="378" t="s">
        <v>306</v>
      </c>
      <c r="C583" s="377" t="s">
        <v>224</v>
      </c>
      <c r="D583" s="377"/>
      <c r="E583" s="377">
        <v>200</v>
      </c>
    </row>
    <row r="584" spans="1:5" ht="14.25" hidden="1">
      <c r="A584" s="546">
        <v>78</v>
      </c>
      <c r="B584" s="378" t="s">
        <v>307</v>
      </c>
      <c r="C584" s="377" t="s">
        <v>224</v>
      </c>
      <c r="D584" s="377"/>
      <c r="E584" s="377">
        <v>150</v>
      </c>
    </row>
    <row r="585" spans="1:5" ht="14.25" hidden="1">
      <c r="A585" s="546">
        <v>79</v>
      </c>
      <c r="B585" s="378" t="s">
        <v>308</v>
      </c>
      <c r="C585" s="377" t="s">
        <v>229</v>
      </c>
      <c r="D585" s="377"/>
      <c r="E585" s="377">
        <v>140</v>
      </c>
    </row>
    <row r="586" spans="1:5" ht="14.25" hidden="1">
      <c r="A586" s="546">
        <v>80</v>
      </c>
      <c r="B586" s="378" t="s">
        <v>309</v>
      </c>
      <c r="C586" s="377" t="s">
        <v>229</v>
      </c>
      <c r="D586" s="377"/>
      <c r="E586" s="377">
        <v>150</v>
      </c>
    </row>
    <row r="587" spans="1:5" ht="14.25" hidden="1">
      <c r="A587" s="546">
        <v>81</v>
      </c>
      <c r="B587" s="378" t="s">
        <v>310</v>
      </c>
      <c r="C587" s="377" t="s">
        <v>224</v>
      </c>
      <c r="D587" s="377"/>
      <c r="E587" s="377">
        <v>120</v>
      </c>
    </row>
    <row r="588" spans="1:5" ht="14.25" hidden="1">
      <c r="A588" s="546">
        <v>82</v>
      </c>
      <c r="B588" s="378" t="s">
        <v>311</v>
      </c>
      <c r="C588" s="377" t="s">
        <v>229</v>
      </c>
      <c r="D588" s="377"/>
      <c r="E588" s="377">
        <v>275</v>
      </c>
    </row>
    <row r="589" spans="1:5" ht="14.25" hidden="1">
      <c r="A589" s="546">
        <v>83</v>
      </c>
      <c r="B589" s="378" t="s">
        <v>312</v>
      </c>
      <c r="C589" s="377" t="s">
        <v>224</v>
      </c>
      <c r="D589" s="377"/>
      <c r="E589" s="377">
        <v>200</v>
      </c>
    </row>
    <row r="590" spans="1:5" ht="14.25" hidden="1">
      <c r="A590" s="546">
        <v>84</v>
      </c>
      <c r="B590" s="378" t="s">
        <v>313</v>
      </c>
      <c r="C590" s="377" t="s">
        <v>224</v>
      </c>
      <c r="D590" s="377"/>
      <c r="E590" s="377">
        <v>100</v>
      </c>
    </row>
    <row r="591" spans="1:5" ht="14.25" hidden="1">
      <c r="A591" s="546">
        <v>85</v>
      </c>
      <c r="B591" s="378" t="s">
        <v>314</v>
      </c>
      <c r="C591" s="377" t="s">
        <v>224</v>
      </c>
      <c r="D591" s="377"/>
      <c r="E591" s="377">
        <v>174</v>
      </c>
    </row>
    <row r="592" spans="1:5" ht="14.25" hidden="1">
      <c r="A592" s="546">
        <v>86</v>
      </c>
      <c r="B592" s="378" t="s">
        <v>315</v>
      </c>
      <c r="C592" s="377" t="s">
        <v>224</v>
      </c>
      <c r="D592" s="377"/>
      <c r="E592" s="377">
        <v>120</v>
      </c>
    </row>
    <row r="593" spans="1:5" ht="14.25" hidden="1">
      <c r="A593" s="647">
        <v>87</v>
      </c>
      <c r="B593" s="379" t="s">
        <v>401</v>
      </c>
      <c r="C593" s="649" t="s">
        <v>224</v>
      </c>
      <c r="D593" s="649"/>
      <c r="E593" s="649">
        <v>100</v>
      </c>
    </row>
    <row r="594" spans="1:5" ht="14.25" hidden="1">
      <c r="A594" s="648"/>
      <c r="B594" s="380" t="s">
        <v>402</v>
      </c>
      <c r="C594" s="650"/>
      <c r="D594" s="650"/>
      <c r="E594" s="650"/>
    </row>
    <row r="595" spans="1:5" ht="14.25" hidden="1">
      <c r="A595" s="546">
        <v>88</v>
      </c>
      <c r="B595" s="378" t="s">
        <v>316</v>
      </c>
      <c r="C595" s="377" t="s">
        <v>229</v>
      </c>
      <c r="D595" s="377"/>
      <c r="E595" s="377">
        <v>230</v>
      </c>
    </row>
    <row r="596" spans="1:5" ht="14.25" hidden="1">
      <c r="A596" s="546">
        <v>89</v>
      </c>
      <c r="B596" s="378" t="s">
        <v>317</v>
      </c>
      <c r="C596" s="377" t="s">
        <v>224</v>
      </c>
      <c r="D596" s="377"/>
      <c r="E596" s="377">
        <v>120</v>
      </c>
    </row>
    <row r="597" spans="1:5" ht="14.25" hidden="1">
      <c r="A597" s="546">
        <v>90</v>
      </c>
      <c r="B597" s="378" t="s">
        <v>318</v>
      </c>
      <c r="C597" s="377" t="s">
        <v>224</v>
      </c>
      <c r="D597" s="377"/>
      <c r="E597" s="377">
        <v>130</v>
      </c>
    </row>
    <row r="598" spans="1:5" ht="14.25" hidden="1">
      <c r="A598" s="548"/>
      <c r="B598" s="379" t="s">
        <v>345</v>
      </c>
      <c r="C598" s="377" t="s">
        <v>229</v>
      </c>
      <c r="D598" s="382" t="s">
        <v>404</v>
      </c>
      <c r="E598" s="381">
        <v>300</v>
      </c>
    </row>
    <row r="599" spans="1:5" ht="14.25" hidden="1">
      <c r="A599" s="548"/>
      <c r="B599" s="379" t="s">
        <v>345</v>
      </c>
      <c r="C599" s="377" t="s">
        <v>229</v>
      </c>
      <c r="D599" s="382" t="s">
        <v>403</v>
      </c>
      <c r="E599" s="381">
        <v>350</v>
      </c>
    </row>
    <row r="600" spans="1:5" ht="13.5" customHeight="1" hidden="1">
      <c r="A600" s="548"/>
      <c r="B600" s="379" t="s">
        <v>345</v>
      </c>
      <c r="C600" s="377" t="s">
        <v>229</v>
      </c>
      <c r="D600" s="382" t="s">
        <v>406</v>
      </c>
      <c r="E600" s="383">
        <v>200</v>
      </c>
    </row>
    <row r="601" spans="1:5" ht="14.25" hidden="1">
      <c r="A601" s="546">
        <v>92</v>
      </c>
      <c r="B601" s="378" t="s">
        <v>319</v>
      </c>
      <c r="C601" s="377" t="s">
        <v>229</v>
      </c>
      <c r="D601" s="377"/>
      <c r="E601" s="377">
        <v>150</v>
      </c>
    </row>
    <row r="602" spans="1:5" ht="14.25" hidden="1">
      <c r="A602" s="546">
        <v>93</v>
      </c>
      <c r="B602" s="378" t="s">
        <v>320</v>
      </c>
      <c r="C602" s="377" t="s">
        <v>287</v>
      </c>
      <c r="D602" s="377"/>
      <c r="E602" s="377">
        <v>200</v>
      </c>
    </row>
    <row r="603" spans="1:5" ht="14.25" hidden="1">
      <c r="A603" s="546">
        <v>94</v>
      </c>
      <c r="B603" s="378" t="s">
        <v>321</v>
      </c>
      <c r="C603" s="377" t="s">
        <v>322</v>
      </c>
      <c r="D603" s="377"/>
      <c r="E603" s="377">
        <v>1800</v>
      </c>
    </row>
    <row r="604" spans="1:5" ht="14.25" hidden="1">
      <c r="A604" s="546">
        <v>95</v>
      </c>
      <c r="B604" s="378" t="s">
        <v>323</v>
      </c>
      <c r="C604" s="377" t="s">
        <v>224</v>
      </c>
      <c r="D604" s="377"/>
      <c r="E604" s="377">
        <v>140</v>
      </c>
    </row>
    <row r="605" spans="1:5" ht="14.25" hidden="1">
      <c r="A605" s="546">
        <v>96</v>
      </c>
      <c r="B605" s="378" t="s">
        <v>324</v>
      </c>
      <c r="C605" s="377" t="s">
        <v>229</v>
      </c>
      <c r="D605" s="377"/>
      <c r="E605" s="377">
        <v>110</v>
      </c>
    </row>
    <row r="606" spans="1:5" ht="14.25" hidden="1">
      <c r="A606" s="546">
        <v>97</v>
      </c>
      <c r="B606" s="378" t="s">
        <v>325</v>
      </c>
      <c r="C606" s="377" t="s">
        <v>229</v>
      </c>
      <c r="D606" s="377"/>
      <c r="E606" s="377">
        <v>150</v>
      </c>
    </row>
    <row r="607" spans="1:5" ht="14.25" hidden="1">
      <c r="A607" s="546">
        <v>98</v>
      </c>
      <c r="B607" s="378" t="s">
        <v>326</v>
      </c>
      <c r="C607" s="377" t="s">
        <v>224</v>
      </c>
      <c r="D607" s="377"/>
      <c r="E607" s="377">
        <v>100</v>
      </c>
    </row>
    <row r="608" spans="1:5" ht="14.25" hidden="1">
      <c r="A608" s="546">
        <v>99</v>
      </c>
      <c r="B608" s="378" t="s">
        <v>327</v>
      </c>
      <c r="C608" s="377" t="s">
        <v>229</v>
      </c>
      <c r="D608" s="377"/>
      <c r="E608" s="377">
        <v>173</v>
      </c>
    </row>
    <row r="609" spans="1:5" ht="14.25" hidden="1">
      <c r="A609" s="546">
        <v>100</v>
      </c>
      <c r="B609" s="378" t="s">
        <v>328</v>
      </c>
      <c r="C609" s="377" t="s">
        <v>224</v>
      </c>
      <c r="D609" s="377"/>
      <c r="E609" s="377">
        <v>90</v>
      </c>
    </row>
    <row r="610" spans="1:5" ht="14.25" hidden="1">
      <c r="A610" s="546">
        <v>101</v>
      </c>
      <c r="B610" s="378" t="s">
        <v>329</v>
      </c>
      <c r="C610" s="377" t="s">
        <v>224</v>
      </c>
      <c r="D610" s="377"/>
      <c r="E610" s="377">
        <v>180</v>
      </c>
    </row>
    <row r="611" spans="1:5" ht="14.25" hidden="1">
      <c r="A611" s="546">
        <v>102</v>
      </c>
      <c r="B611" s="378" t="s">
        <v>330</v>
      </c>
      <c r="C611" s="377" t="s">
        <v>229</v>
      </c>
      <c r="D611" s="377"/>
      <c r="E611" s="377">
        <v>80</v>
      </c>
    </row>
    <row r="612" spans="1:5" ht="14.25" hidden="1">
      <c r="A612" s="546">
        <v>103</v>
      </c>
      <c r="B612" s="378" t="s">
        <v>331</v>
      </c>
      <c r="C612" s="377" t="s">
        <v>224</v>
      </c>
      <c r="D612" s="377"/>
      <c r="E612" s="377">
        <v>140</v>
      </c>
    </row>
    <row r="613" spans="1:5" ht="14.25" hidden="1">
      <c r="A613" s="546">
        <v>104</v>
      </c>
      <c r="B613" s="378" t="s">
        <v>332</v>
      </c>
      <c r="C613" s="377" t="s">
        <v>229</v>
      </c>
      <c r="D613" s="377"/>
      <c r="E613" s="377">
        <v>220</v>
      </c>
    </row>
    <row r="614" spans="1:5" ht="14.25" hidden="1">
      <c r="A614" s="546">
        <v>105</v>
      </c>
      <c r="B614" s="378" t="s">
        <v>333</v>
      </c>
      <c r="C614" s="377" t="s">
        <v>224</v>
      </c>
      <c r="D614" s="377"/>
      <c r="E614" s="377">
        <v>130</v>
      </c>
    </row>
    <row r="615" spans="1:5" ht="14.25" hidden="1">
      <c r="A615" s="546">
        <v>106</v>
      </c>
      <c r="B615" s="378" t="s">
        <v>334</v>
      </c>
      <c r="C615" s="377" t="s">
        <v>335</v>
      </c>
      <c r="D615" s="377"/>
      <c r="E615" s="377">
        <v>200</v>
      </c>
    </row>
    <row r="616" spans="1:5" ht="14.25" hidden="1">
      <c r="A616" s="546">
        <v>107</v>
      </c>
      <c r="B616" s="378" t="s">
        <v>336</v>
      </c>
      <c r="C616" s="377" t="s">
        <v>229</v>
      </c>
      <c r="D616" s="377"/>
      <c r="E616" s="377">
        <v>160</v>
      </c>
    </row>
    <row r="617" spans="1:5" ht="14.25" hidden="1">
      <c r="A617" s="546">
        <v>108</v>
      </c>
      <c r="B617" s="378" t="s">
        <v>337</v>
      </c>
      <c r="C617" s="377" t="s">
        <v>224</v>
      </c>
      <c r="D617" s="377"/>
      <c r="E617" s="377">
        <v>174</v>
      </c>
    </row>
    <row r="618" spans="1:5" ht="14.25" hidden="1">
      <c r="A618" s="546">
        <v>109</v>
      </c>
      <c r="B618" s="378" t="s">
        <v>338</v>
      </c>
      <c r="C618" s="377" t="s">
        <v>224</v>
      </c>
      <c r="D618" s="377"/>
      <c r="E618" s="377">
        <v>100</v>
      </c>
    </row>
    <row r="619" spans="1:5" ht="14.25" hidden="1">
      <c r="A619" s="546">
        <v>110</v>
      </c>
      <c r="B619" s="378" t="s">
        <v>339</v>
      </c>
      <c r="C619" s="377" t="s">
        <v>224</v>
      </c>
      <c r="D619" s="377"/>
      <c r="E619" s="377">
        <v>90</v>
      </c>
    </row>
    <row r="620" spans="1:5" ht="14.25" hidden="1">
      <c r="A620" s="546">
        <v>111</v>
      </c>
      <c r="B620" s="378" t="s">
        <v>340</v>
      </c>
      <c r="C620" s="377" t="s">
        <v>224</v>
      </c>
      <c r="D620" s="377"/>
      <c r="E620" s="377">
        <v>200</v>
      </c>
    </row>
    <row r="621" spans="1:5" ht="14.25" hidden="1">
      <c r="A621" s="546">
        <v>112</v>
      </c>
      <c r="B621" s="378" t="s">
        <v>341</v>
      </c>
      <c r="C621" s="377" t="s">
        <v>224</v>
      </c>
      <c r="D621" s="377"/>
      <c r="E621" s="377">
        <v>140</v>
      </c>
    </row>
    <row r="622" ht="15" hidden="1"/>
    <row r="623" ht="15" hidden="1"/>
  </sheetData>
  <sheetProtection formatCells="0" formatColumns="0" formatRows="0" insertColumns="0" insertRows="0" insertHyperlinks="0" deleteColumns="0" deleteRows="0" sort="0" autoFilter="0" pivotTables="0"/>
  <mergeCells count="189">
    <mergeCell ref="P106:R106"/>
    <mergeCell ref="F22:H22"/>
    <mergeCell ref="F23:H23"/>
    <mergeCell ref="B1:E2"/>
    <mergeCell ref="B7:F7"/>
    <mergeCell ref="B91:F91"/>
    <mergeCell ref="B8:F8"/>
    <mergeCell ref="B35:D35"/>
    <mergeCell ref="B9:F9"/>
    <mergeCell ref="F24:H24"/>
    <mergeCell ref="I106:O106"/>
    <mergeCell ref="B95:F95"/>
    <mergeCell ref="B99:F99"/>
    <mergeCell ref="B22:B26"/>
    <mergeCell ref="G141:H141"/>
    <mergeCell ref="G130:H130"/>
    <mergeCell ref="F25:H25"/>
    <mergeCell ref="F26:H26"/>
    <mergeCell ref="C22:E22"/>
    <mergeCell ref="G133:H133"/>
    <mergeCell ref="A593:A594"/>
    <mergeCell ref="C593:C594"/>
    <mergeCell ref="D593:D594"/>
    <mergeCell ref="E593:E594"/>
    <mergeCell ref="B48:D52"/>
    <mergeCell ref="B4:F4"/>
    <mergeCell ref="B98:F98"/>
    <mergeCell ref="B96:F96"/>
    <mergeCell ref="B97:F97"/>
    <mergeCell ref="B72:D82"/>
    <mergeCell ref="B249:F249"/>
    <mergeCell ref="G180:H180"/>
    <mergeCell ref="B106:H106"/>
    <mergeCell ref="D257:F257"/>
    <mergeCell ref="G183:H183"/>
    <mergeCell ref="G129:H129"/>
    <mergeCell ref="B126:H126"/>
    <mergeCell ref="G135:H135"/>
    <mergeCell ref="G136:H136"/>
    <mergeCell ref="G139:H139"/>
    <mergeCell ref="B261:F261"/>
    <mergeCell ref="B206:F206"/>
    <mergeCell ref="B226:F226"/>
    <mergeCell ref="B245:F245"/>
    <mergeCell ref="B259:F259"/>
    <mergeCell ref="B247:F247"/>
    <mergeCell ref="B250:F250"/>
    <mergeCell ref="B251:F251"/>
    <mergeCell ref="B255:F255"/>
    <mergeCell ref="B248:F248"/>
    <mergeCell ref="B104:F104"/>
    <mergeCell ref="B44:D44"/>
    <mergeCell ref="B46:D46"/>
    <mergeCell ref="N107:O109"/>
    <mergeCell ref="D107:F107"/>
    <mergeCell ref="D108:F109"/>
    <mergeCell ref="I107:I110"/>
    <mergeCell ref="B60:D60"/>
    <mergeCell ref="B61:D61"/>
    <mergeCell ref="B62:D62"/>
    <mergeCell ref="S122:W122"/>
    <mergeCell ref="R107:R108"/>
    <mergeCell ref="R109:R110"/>
    <mergeCell ref="U108:U110"/>
    <mergeCell ref="C109:C110"/>
    <mergeCell ref="J109:J110"/>
    <mergeCell ref="P107:P108"/>
    <mergeCell ref="Q107:Q108"/>
    <mergeCell ref="Q109:Q110"/>
    <mergeCell ref="P109:P110"/>
    <mergeCell ref="B124:H124"/>
    <mergeCell ref="B123:H123"/>
    <mergeCell ref="K107:M109"/>
    <mergeCell ref="B125:H125"/>
    <mergeCell ref="B122:H122"/>
    <mergeCell ref="B107:B108"/>
    <mergeCell ref="G107:H107"/>
    <mergeCell ref="C23:E23"/>
    <mergeCell ref="C24:E24"/>
    <mergeCell ref="C25:E25"/>
    <mergeCell ref="C26:E26"/>
    <mergeCell ref="B54:D54"/>
    <mergeCell ref="B55:D55"/>
    <mergeCell ref="B63:D63"/>
    <mergeCell ref="G108:H108"/>
    <mergeCell ref="B45:D45"/>
    <mergeCell ref="B36:E36"/>
    <mergeCell ref="C32:E32"/>
    <mergeCell ref="G173:H173"/>
    <mergeCell ref="G134:H134"/>
    <mergeCell ref="G137:H137"/>
    <mergeCell ref="G140:H140"/>
    <mergeCell ref="G132:H132"/>
    <mergeCell ref="A555:A556"/>
    <mergeCell ref="C555:C556"/>
    <mergeCell ref="D555:D556"/>
    <mergeCell ref="E555:E556"/>
    <mergeCell ref="G179:H179"/>
    <mergeCell ref="G196:H196"/>
    <mergeCell ref="G192:H192"/>
    <mergeCell ref="G193:H193"/>
    <mergeCell ref="G194:H194"/>
    <mergeCell ref="G195:H195"/>
    <mergeCell ref="B5:F5"/>
    <mergeCell ref="B56:D56"/>
    <mergeCell ref="B57:D57"/>
    <mergeCell ref="B58:D58"/>
    <mergeCell ref="B59:D59"/>
    <mergeCell ref="G131:H131"/>
    <mergeCell ref="C37:E37"/>
    <mergeCell ref="C38:E38"/>
    <mergeCell ref="C39:E39"/>
    <mergeCell ref="C40:E40"/>
    <mergeCell ref="G138:H138"/>
    <mergeCell ref="G142:H142"/>
    <mergeCell ref="G163:H163"/>
    <mergeCell ref="G162:H162"/>
    <mergeCell ref="G146:H146"/>
    <mergeCell ref="G154:H154"/>
    <mergeCell ref="G148:H148"/>
    <mergeCell ref="G149:H149"/>
    <mergeCell ref="G151:H151"/>
    <mergeCell ref="G152:H152"/>
    <mergeCell ref="C19:E19"/>
    <mergeCell ref="C17:E17"/>
    <mergeCell ref="B34:E34"/>
    <mergeCell ref="G167:H167"/>
    <mergeCell ref="G169:H169"/>
    <mergeCell ref="G172:H172"/>
    <mergeCell ref="G170:H170"/>
    <mergeCell ref="G155:H155"/>
    <mergeCell ref="G156:H156"/>
    <mergeCell ref="G160:H160"/>
    <mergeCell ref="G184:H184"/>
    <mergeCell ref="G186:H186"/>
    <mergeCell ref="G187:H187"/>
    <mergeCell ref="G144:H144"/>
    <mergeCell ref="G158:H158"/>
    <mergeCell ref="G159:H159"/>
    <mergeCell ref="G165:H165"/>
    <mergeCell ref="G145:H145"/>
    <mergeCell ref="G166:H166"/>
    <mergeCell ref="G161:H161"/>
    <mergeCell ref="G200:H200"/>
    <mergeCell ref="G202:H202"/>
    <mergeCell ref="G203:H203"/>
    <mergeCell ref="G264:H264"/>
    <mergeCell ref="G171:H171"/>
    <mergeCell ref="G168:H168"/>
    <mergeCell ref="G178:H178"/>
    <mergeCell ref="G188:H188"/>
    <mergeCell ref="G181:H181"/>
    <mergeCell ref="G185:H185"/>
    <mergeCell ref="G204:H204"/>
    <mergeCell ref="G201:H201"/>
    <mergeCell ref="S106:X106"/>
    <mergeCell ref="X109:X110"/>
    <mergeCell ref="W107:X107"/>
    <mergeCell ref="W109:W110"/>
    <mergeCell ref="V108:V110"/>
    <mergeCell ref="S107:V107"/>
    <mergeCell ref="G191:H191"/>
    <mergeCell ref="G199:H199"/>
    <mergeCell ref="G265:H265"/>
    <mergeCell ref="G266:H266"/>
    <mergeCell ref="G267:H267"/>
    <mergeCell ref="G268:H268"/>
    <mergeCell ref="G269:H269"/>
    <mergeCell ref="G270:H270"/>
    <mergeCell ref="G284:H284"/>
    <mergeCell ref="G285:H285"/>
    <mergeCell ref="G275:H275"/>
    <mergeCell ref="G271:H271"/>
    <mergeCell ref="G272:H272"/>
    <mergeCell ref="G277:H277"/>
    <mergeCell ref="G278:H278"/>
    <mergeCell ref="G280:H280"/>
    <mergeCell ref="G274:H274"/>
    <mergeCell ref="G273:H273"/>
    <mergeCell ref="B252:F252"/>
    <mergeCell ref="B93:F93"/>
    <mergeCell ref="G286:H286"/>
    <mergeCell ref="G287:H287"/>
    <mergeCell ref="G288:H288"/>
    <mergeCell ref="G289:H289"/>
    <mergeCell ref="G279:H279"/>
    <mergeCell ref="G282:H282"/>
    <mergeCell ref="G281:H281"/>
    <mergeCell ref="G283:H283"/>
  </mergeCells>
  <conditionalFormatting sqref="W111:W120">
    <cfRule type="expression" priority="273" dxfId="31" stopIfTrue="1">
      <formula>$P111=0</formula>
    </cfRule>
  </conditionalFormatting>
  <conditionalFormatting sqref="C201:G201 C160:G160 C167:G167 C146:G146 C180:G182 C184:G184 C193:G194 E45:E46 E35">
    <cfRule type="cellIs" priority="271" dxfId="80" operator="equal" stopIfTrue="1">
      <formula>"Nie"</formula>
    </cfRule>
    <cfRule type="cellIs" priority="272" dxfId="79" operator="equal" stopIfTrue="1">
      <formula>"Tak"</formula>
    </cfRule>
  </conditionalFormatting>
  <conditionalFormatting sqref="P111:P120 P107:Q107 V108:V120 U108 U111:U120 S107:S120 T108:T120 Q109 B36:B39 C37:C39">
    <cfRule type="expression" priority="231" dxfId="99" stopIfTrue="1">
      <formula>$E$35="nie"</formula>
    </cfRule>
  </conditionalFormatting>
  <conditionalFormatting sqref="P109:Q110">
    <cfRule type="expression" priority="224" dxfId="99" stopIfTrue="1">
      <formula>$E$35="Nie"</formula>
    </cfRule>
  </conditionalFormatting>
  <conditionalFormatting sqref="D378:D490 D492:D502">
    <cfRule type="cellIs" priority="207" dxfId="93" operator="equal" stopIfTrue="1">
      <formula>"USD"</formula>
    </cfRule>
    <cfRule type="cellIs" priority="208" dxfId="92" operator="equal" stopIfTrue="1">
      <formula>"EUR"</formula>
    </cfRule>
  </conditionalFormatting>
  <conditionalFormatting sqref="D47 E47:F52 B47:C48">
    <cfRule type="expression" priority="188" dxfId="99" stopIfTrue="1">
      <formula>$E$46="tak"</formula>
    </cfRule>
  </conditionalFormatting>
  <conditionalFormatting sqref="H65:I70 B54:F71">
    <cfRule type="expression" priority="184" dxfId="99" stopIfTrue="1">
      <formula>$E$46="Nie"</formula>
    </cfRule>
  </conditionalFormatting>
  <conditionalFormatting sqref="H65:I70 B47:F71">
    <cfRule type="expression" priority="183" dxfId="99" stopIfTrue="1">
      <formula>$E$45-"nie"</formula>
    </cfRule>
  </conditionalFormatting>
  <conditionalFormatting sqref="C46:D71 B46:B72 H65:I70 E46:F82 B58:D58">
    <cfRule type="expression" priority="182" dxfId="99" stopIfTrue="1">
      <formula>$E$45="Nie"</formula>
    </cfRule>
  </conditionalFormatting>
  <conditionalFormatting sqref="C168:F168">
    <cfRule type="expression" priority="123" dxfId="99" stopIfTrue="1">
      <formula>$C$171=0</formula>
    </cfRule>
  </conditionalFormatting>
  <conditionalFormatting sqref="D168">
    <cfRule type="expression" priority="122" dxfId="99" stopIfTrue="1">
      <formula>$D$171=0</formula>
    </cfRule>
  </conditionalFormatting>
  <conditionalFormatting sqref="E168">
    <cfRule type="expression" priority="121" dxfId="99" stopIfTrue="1">
      <formula>$E$171=0</formula>
    </cfRule>
  </conditionalFormatting>
  <conditionalFormatting sqref="C168:F168">
    <cfRule type="expression" priority="120" dxfId="99" stopIfTrue="1">
      <formula>$F$171=0</formula>
    </cfRule>
  </conditionalFormatting>
  <conditionalFormatting sqref="G168:H168">
    <cfRule type="expression" priority="119" dxfId="99" stopIfTrue="1">
      <formula>$G$171=0</formula>
    </cfRule>
  </conditionalFormatting>
  <conditionalFormatting sqref="X111:X120">
    <cfRule type="expression" priority="51" dxfId="100" stopIfTrue="1">
      <formula>$U111&gt;0</formula>
    </cfRule>
  </conditionalFormatting>
  <conditionalFormatting sqref="C265:H267 H269:H272 C269:G275 H274">
    <cfRule type="cellIs" priority="50" dxfId="81" operator="notEqual" stopIfTrue="1">
      <formula>0</formula>
    </cfRule>
  </conditionalFormatting>
  <conditionalFormatting sqref="H268:H272 C268:G275 H274">
    <cfRule type="cellIs" priority="48" dxfId="80" operator="equal" stopIfTrue="1">
      <formula>"nie"</formula>
    </cfRule>
    <cfRule type="cellIs" priority="49" dxfId="79" operator="equal" stopIfTrue="1">
      <formula>"tak"</formula>
    </cfRule>
  </conditionalFormatting>
  <conditionalFormatting sqref="C129:C142 H129:H132 H134:H135 H137:H138 H140:H142">
    <cfRule type="expression" priority="46" dxfId="99" stopIfTrue="1">
      <formula>C$129=0</formula>
    </cfRule>
  </conditionalFormatting>
  <conditionalFormatting sqref="D129:D142">
    <cfRule type="expression" priority="45" dxfId="99" stopIfTrue="1">
      <formula>D$129=0</formula>
    </cfRule>
  </conditionalFormatting>
  <conditionalFormatting sqref="E129:E142">
    <cfRule type="expression" priority="44" dxfId="99" stopIfTrue="1">
      <formula>E$129=0</formula>
    </cfRule>
  </conditionalFormatting>
  <conditionalFormatting sqref="F129:F142">
    <cfRule type="expression" priority="43" dxfId="99" stopIfTrue="1">
      <formula>F$129=0</formula>
    </cfRule>
  </conditionalFormatting>
  <conditionalFormatting sqref="G129:G142">
    <cfRule type="expression" priority="42" dxfId="99" stopIfTrue="1">
      <formula>G$129=0</formula>
    </cfRule>
  </conditionalFormatting>
  <conditionalFormatting sqref="C144:C156">
    <cfRule type="expression" priority="41" dxfId="99" stopIfTrue="1">
      <formula>C$144=0</formula>
    </cfRule>
  </conditionalFormatting>
  <conditionalFormatting sqref="D144:D156">
    <cfRule type="expression" priority="40" dxfId="99" stopIfTrue="1">
      <formula>$D$144=0</formula>
    </cfRule>
  </conditionalFormatting>
  <conditionalFormatting sqref="E144:E156">
    <cfRule type="expression" priority="39" dxfId="99" stopIfTrue="1">
      <formula>$E$144=0</formula>
    </cfRule>
  </conditionalFormatting>
  <conditionalFormatting sqref="F144:F156">
    <cfRule type="expression" priority="38" dxfId="99" stopIfTrue="1">
      <formula>$F$144=0</formula>
    </cfRule>
  </conditionalFormatting>
  <conditionalFormatting sqref="G144:H156">
    <cfRule type="expression" priority="37" dxfId="99" stopIfTrue="1">
      <formula>$G$144=0</formula>
    </cfRule>
  </conditionalFormatting>
  <conditionalFormatting sqref="C158:C161 C163 C165:C173">
    <cfRule type="expression" priority="36" dxfId="99" stopIfTrue="1">
      <formula>$C$158=0</formula>
    </cfRule>
  </conditionalFormatting>
  <conditionalFormatting sqref="D158:D163 D165:D173">
    <cfRule type="expression" priority="35" dxfId="99" stopIfTrue="1">
      <formula>$D$158=0</formula>
    </cfRule>
  </conditionalFormatting>
  <conditionalFormatting sqref="E158:E163 E165:E173">
    <cfRule type="expression" priority="34" dxfId="99" stopIfTrue="1">
      <formula>$E$158=0</formula>
    </cfRule>
  </conditionalFormatting>
  <conditionalFormatting sqref="F158:F163 F165:F173">
    <cfRule type="expression" priority="33" dxfId="99" stopIfTrue="1">
      <formula>$F$158=0</formula>
    </cfRule>
  </conditionalFormatting>
  <conditionalFormatting sqref="G158:H163 G165:H173">
    <cfRule type="expression" priority="32" dxfId="99" stopIfTrue="1">
      <formula>$G$158=0</formula>
    </cfRule>
  </conditionalFormatting>
  <conditionalFormatting sqref="C199:C204 C178:C188 C191:C196">
    <cfRule type="expression" priority="31" dxfId="99" stopIfTrue="1">
      <formula>$C$178=0</formula>
    </cfRule>
  </conditionalFormatting>
  <conditionalFormatting sqref="D199:D204 D178:D188 D191:D196">
    <cfRule type="expression" priority="29" dxfId="99" stopIfTrue="1">
      <formula>$D$178=0</formula>
    </cfRule>
  </conditionalFormatting>
  <conditionalFormatting sqref="E199:E204 E178:E188 E191:E196">
    <cfRule type="expression" priority="28" dxfId="99" stopIfTrue="1">
      <formula>$E$178=0</formula>
    </cfRule>
  </conditionalFormatting>
  <conditionalFormatting sqref="F199:F204 F178:F188 F191:F196">
    <cfRule type="expression" priority="27" dxfId="99" stopIfTrue="1">
      <formula>$F$178=0</formula>
    </cfRule>
  </conditionalFormatting>
  <conditionalFormatting sqref="G199:H204 G178:H188 G191:H196">
    <cfRule type="expression" priority="6" dxfId="99" stopIfTrue="1">
      <formula>$G$178=0</formula>
    </cfRule>
  </conditionalFormatting>
  <conditionalFormatting sqref="C148:C156">
    <cfRule type="expression" priority="26" dxfId="99" stopIfTrue="1">
      <formula>$C$146="nie"</formula>
    </cfRule>
  </conditionalFormatting>
  <conditionalFormatting sqref="D148:D156">
    <cfRule type="expression" priority="25" dxfId="99" stopIfTrue="1">
      <formula>$D$146="nie"</formula>
    </cfRule>
  </conditionalFormatting>
  <conditionalFormatting sqref="E148:E156">
    <cfRule type="expression" priority="24" dxfId="99" stopIfTrue="1">
      <formula>$E$146="nie"</formula>
    </cfRule>
  </conditionalFormatting>
  <conditionalFormatting sqref="F148:F156">
    <cfRule type="expression" priority="23" dxfId="99" stopIfTrue="1">
      <formula>$F$146="nie"</formula>
    </cfRule>
  </conditionalFormatting>
  <conditionalFormatting sqref="G148:H156">
    <cfRule type="expression" priority="22" dxfId="99" stopIfTrue="1">
      <formula>$G$146="nie"</formula>
    </cfRule>
  </conditionalFormatting>
  <conditionalFormatting sqref="C161:C163">
    <cfRule type="expression" priority="21" dxfId="99" stopIfTrue="1">
      <formula>$C$160="nie"</formula>
    </cfRule>
  </conditionalFormatting>
  <conditionalFormatting sqref="D161:D163">
    <cfRule type="expression" priority="20" dxfId="99" stopIfTrue="1">
      <formula>$D$160="nie"</formula>
    </cfRule>
  </conditionalFormatting>
  <conditionalFormatting sqref="E161:E163">
    <cfRule type="expression" priority="19" dxfId="99" stopIfTrue="1">
      <formula>$E$160="nie"</formula>
    </cfRule>
  </conditionalFormatting>
  <conditionalFormatting sqref="F161:F163">
    <cfRule type="expression" priority="18" dxfId="99" stopIfTrue="1">
      <formula>$F$160="nie"</formula>
    </cfRule>
  </conditionalFormatting>
  <conditionalFormatting sqref="G161:H163">
    <cfRule type="expression" priority="17" dxfId="99" stopIfTrue="1">
      <formula>$G$160="nie"</formula>
    </cfRule>
  </conditionalFormatting>
  <conditionalFormatting sqref="C168:C173">
    <cfRule type="expression" priority="16" dxfId="99" stopIfTrue="1">
      <formula>$C$167="nie"</formula>
    </cfRule>
  </conditionalFormatting>
  <conditionalFormatting sqref="D168:D173">
    <cfRule type="expression" priority="15" dxfId="99" stopIfTrue="1">
      <formula>$D$167="nie"</formula>
    </cfRule>
  </conditionalFormatting>
  <conditionalFormatting sqref="E168:E173">
    <cfRule type="expression" priority="14" dxfId="99" stopIfTrue="1">
      <formula>$E$167="nie"</formula>
    </cfRule>
  </conditionalFormatting>
  <conditionalFormatting sqref="F168:F173">
    <cfRule type="expression" priority="13" dxfId="99" stopIfTrue="1">
      <formula>$F$167="nie"</formula>
    </cfRule>
  </conditionalFormatting>
  <conditionalFormatting sqref="G168:H173">
    <cfRule type="expression" priority="12" dxfId="99" stopIfTrue="1">
      <formula>$G$167="nie"</formula>
    </cfRule>
  </conditionalFormatting>
  <conditionalFormatting sqref="C181:C188">
    <cfRule type="expression" priority="11" dxfId="99" stopIfTrue="1">
      <formula>$C$180="tak"</formula>
    </cfRule>
  </conditionalFormatting>
  <conditionalFormatting sqref="D181:D188">
    <cfRule type="expression" priority="10" dxfId="99" stopIfTrue="1">
      <formula>$D$180="tak"</formula>
    </cfRule>
  </conditionalFormatting>
  <conditionalFormatting sqref="E181:E188">
    <cfRule type="expression" priority="9" dxfId="99" stopIfTrue="1">
      <formula>$E$180="tak"</formula>
    </cfRule>
  </conditionalFormatting>
  <conditionalFormatting sqref="F181:F188">
    <cfRule type="expression" priority="8" dxfId="99" stopIfTrue="1">
      <formula>$F$180="tak"</formula>
    </cfRule>
  </conditionalFormatting>
  <conditionalFormatting sqref="G181:H188">
    <cfRule type="expression" priority="7" dxfId="99" stopIfTrue="1">
      <formula>$G$180="tak"</formula>
    </cfRule>
  </conditionalFormatting>
  <conditionalFormatting sqref="C202:C204">
    <cfRule type="expression" priority="5" dxfId="99" stopIfTrue="1">
      <formula>$C$201="nie"</formula>
    </cfRule>
  </conditionalFormatting>
  <conditionalFormatting sqref="D202:D204">
    <cfRule type="expression" priority="4" dxfId="99" stopIfTrue="1">
      <formula>$D$201="nie"</formula>
    </cfRule>
  </conditionalFormatting>
  <conditionalFormatting sqref="E202:E204">
    <cfRule type="expression" priority="3" dxfId="99" stopIfTrue="1">
      <formula>$E$201="nie"</formula>
    </cfRule>
  </conditionalFormatting>
  <conditionalFormatting sqref="F202:F204">
    <cfRule type="expression" priority="2" dxfId="99" stopIfTrue="1">
      <formula>$F$201="nie"</formula>
    </cfRule>
  </conditionalFormatting>
  <conditionalFormatting sqref="G202:H204">
    <cfRule type="expression" priority="1" dxfId="99" stopIfTrue="1">
      <formula>$G$201="nie"</formula>
    </cfRule>
  </conditionalFormatting>
  <conditionalFormatting sqref="Q111:Q120">
    <cfRule type="expression" priority="1852" dxfId="99" stopIfTrue="1">
      <formula>$E$35="nie"</formula>
    </cfRule>
    <cfRule type="expression" priority="1853" dxfId="31" stopIfTrue="1">
      <formula>$P111=$B$307</formula>
    </cfRule>
    <cfRule type="expression" priority="1854" dxfId="31" stopIfTrue="1">
      <formula>$P111=$B$306</formula>
    </cfRule>
    <cfRule type="expression" priority="1855" dxfId="31" stopIfTrue="1">
      <formula>$P111=$B$305</formula>
    </cfRule>
    <cfRule type="expression" priority="1856" dxfId="31" stopIfTrue="1">
      <formula>$P111=$B$304</formula>
    </cfRule>
  </conditionalFormatting>
  <dataValidations count="10">
    <dataValidation type="list" allowBlank="1" showInputMessage="1" showErrorMessage="1" sqref="C209:C223 E48:E52 E55:E63 C229:C242 X111:X120">
      <formula1>$D$492:$D$502</formula1>
    </dataValidation>
    <dataValidation type="list" allowBlank="1" showInputMessage="1" showErrorMessage="1" sqref="C201:H201 C193:H193 C160:H160 E35 E45:E46 C146:H146 C184:H184 C167:H167 C180:H181">
      <formula1>$B$342:$B$343</formula1>
    </dataValidation>
    <dataValidation type="list" allowBlank="1" showInputMessage="1" showErrorMessage="1" sqref="C168:G168">
      <formula1>$D$598:$D$600</formula1>
    </dataValidation>
    <dataValidation type="list" allowBlank="1" showInputMessage="1" showErrorMessage="1" sqref="J111:J120 C111:C120 C22:C26">
      <formula1>$B$378:$B$490</formula1>
    </dataValidation>
    <dataValidation type="list" allowBlank="1" showInputMessage="1" showErrorMessage="1" sqref="M111:M120 E30 F111:F120 E28 E15">
      <formula1>$F$310:$F$316</formula1>
    </dataValidation>
    <dataValidation type="list" allowBlank="1" showInputMessage="1" showErrorMessage="1" sqref="E111:E120 D30 L111:L120 D28 D15">
      <formula1>$E$310:$E$321</formula1>
    </dataValidation>
    <dataValidation type="list" allowBlank="1" showInputMessage="1" showErrorMessage="1" sqref="D111:D120 C28 K111:K120 C30 C15">
      <formula1>$D$310:$D$340</formula1>
    </dataValidation>
    <dataValidation type="list" allowBlank="1" showInputMessage="1" showErrorMessage="1" sqref="P111:P120 C37">
      <formula1>$B$304:$B$307</formula1>
    </dataValidation>
    <dataValidation type="list" allowBlank="1" showInputMessage="1" showErrorMessage="1" sqref="N111:N120 G111:G120">
      <formula1>$G$310:$G$333</formula1>
    </dataValidation>
    <dataValidation type="list" allowBlank="1" showInputMessage="1" showErrorMessage="1" sqref="H111:H120 O111:O120">
      <formula1>$H$310:$H$368</formula1>
    </dataValidation>
  </dataValidations>
  <hyperlinks>
    <hyperlink ref="Y111" location="'Instrukcja wypełniania'!A110" display="Przejdź na początek następnej linii"/>
    <hyperlink ref="Y112:Y120" location="'Instrukcja wypełniania'!A61" display="Przejdź do następnej linii"/>
    <hyperlink ref="Y112" location="'Instrukcja wypełniania'!A111" display="Przejdź na początek następnej linii"/>
    <hyperlink ref="Y113" location="'Instrukcja wypełniania'!A112" display="Przejdź na początek następnej linii"/>
    <hyperlink ref="Y114" location="'Instrukcja wypełniania'!A113" display="Przejdź na początek następnej linii"/>
    <hyperlink ref="Y115" location="'Instrukcja wypełniania'!A114" display="Przejdź na początek następnej linii"/>
    <hyperlink ref="Y116" location="'Instrukcja wypełniania'!A115" display="Przejdź na początek następnej linii"/>
    <hyperlink ref="Y117" location="'Instrukcja wypełniania'!A116" display="Przejdź na początek następnej linii"/>
    <hyperlink ref="Y118" location="'Instrukcja wypełniania'!A117" display="Przejdź na początek następnej linii"/>
    <hyperlink ref="Y119" location="'Instrukcja wypełniania'!A118" display="Przejdź na początek następnej linii"/>
    <hyperlink ref="Y120" location="'Instrukcja wypełniania'!A119" display="Przejdź do następnego punktu instrukcji"/>
  </hyperlinks>
  <printOptions/>
  <pageMargins left="0.31496062992125984" right="0.31496062992125984" top="0.35433070866141736" bottom="0.35433070866141736" header="0.31496062992125984" footer="0.31496062992125984"/>
  <pageSetup fitToHeight="1" fitToWidth="1" horizontalDpi="200" verticalDpi="2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2:AO180"/>
  <sheetViews>
    <sheetView showGridLines="0" zoomScale="54" zoomScaleNormal="54" zoomScalePageLayoutView="0" workbookViewId="0" topLeftCell="C1">
      <selection activeCell="AH20" sqref="AH20"/>
    </sheetView>
  </sheetViews>
  <sheetFormatPr defaultColWidth="8.796875" defaultRowHeight="14.25"/>
  <cols>
    <col min="1" max="1" width="1.1015625" style="11" customWidth="1"/>
    <col min="2" max="2" width="2" style="11" customWidth="1"/>
    <col min="3" max="4" width="1.4921875" style="11" customWidth="1"/>
    <col min="5" max="5" width="22.59765625" style="11" customWidth="1"/>
    <col min="6" max="6" width="5.59765625" style="11" customWidth="1"/>
    <col min="7" max="7" width="2.69921875" style="11" customWidth="1"/>
    <col min="8" max="8" width="20.59765625" style="11" customWidth="1"/>
    <col min="9" max="9" width="14.5" style="11" customWidth="1"/>
    <col min="10" max="11" width="6.3984375" style="11" customWidth="1"/>
    <col min="12" max="12" width="25.8984375" style="18" customWidth="1"/>
    <col min="13" max="13" width="1.4921875" style="18" customWidth="1"/>
    <col min="14" max="14" width="2" style="18" customWidth="1"/>
    <col min="15" max="15" width="1.69921875" style="18" customWidth="1"/>
    <col min="16" max="16" width="20.69921875" style="18" customWidth="1"/>
    <col min="17" max="17" width="14.5" style="11" customWidth="1"/>
    <col min="18" max="18" width="12.09765625" style="11" customWidth="1"/>
    <col min="19" max="19" width="32.09765625" style="11" customWidth="1"/>
    <col min="20" max="20" width="1.59765625" style="11" customWidth="1"/>
    <col min="21" max="21" width="2" style="11" customWidth="1"/>
    <col min="22" max="27" width="13.5" style="11" customWidth="1"/>
    <col min="28" max="28" width="16" style="11" customWidth="1"/>
    <col min="29" max="29" width="1.4921875" style="11" customWidth="1"/>
    <col min="30" max="30" width="2" style="11" customWidth="1"/>
    <col min="31" max="31" width="10.59765625" style="133" customWidth="1"/>
    <col min="32" max="32" width="6.59765625" style="11" customWidth="1"/>
    <col min="33" max="33" width="16" style="11" hidden="1" customWidth="1"/>
    <col min="34" max="16384" width="9" style="11" customWidth="1"/>
  </cols>
  <sheetData>
    <row r="1" ht="7.5" customHeight="1"/>
    <row r="2" spans="2:31" ht="15" customHeight="1" thickBot="1">
      <c r="B2" s="19"/>
      <c r="C2" s="20"/>
      <c r="D2" s="20"/>
      <c r="E2" s="20"/>
      <c r="F2" s="20"/>
      <c r="G2" s="20"/>
      <c r="H2" s="20"/>
      <c r="I2" s="20"/>
      <c r="J2" s="20"/>
      <c r="K2" s="109"/>
      <c r="L2" s="21"/>
      <c r="M2" s="21"/>
      <c r="N2" s="21"/>
      <c r="O2" s="21"/>
      <c r="P2" s="21"/>
      <c r="Q2" s="20"/>
      <c r="R2" s="20"/>
      <c r="S2" s="20"/>
      <c r="T2" s="20"/>
      <c r="U2" s="20"/>
      <c r="V2" s="20"/>
      <c r="W2" s="20"/>
      <c r="X2" s="20"/>
      <c r="Y2" s="20"/>
      <c r="Z2" s="20"/>
      <c r="AA2" s="20"/>
      <c r="AB2" s="20"/>
      <c r="AC2" s="20"/>
      <c r="AD2" s="22"/>
      <c r="AE2" s="255"/>
    </row>
    <row r="3" spans="2:31" ht="34.5" customHeight="1" thickTop="1">
      <c r="B3" s="23"/>
      <c r="C3" s="846"/>
      <c r="D3" s="847"/>
      <c r="E3" s="847"/>
      <c r="F3" s="847"/>
      <c r="G3" s="847"/>
      <c r="H3" s="847"/>
      <c r="I3" s="847"/>
      <c r="J3" s="848"/>
      <c r="K3" s="108"/>
      <c r="L3" s="855" t="s">
        <v>365</v>
      </c>
      <c r="M3" s="856"/>
      <c r="N3" s="856"/>
      <c r="O3" s="856"/>
      <c r="P3" s="856"/>
      <c r="Q3" s="856"/>
      <c r="R3" s="856"/>
      <c r="S3" s="856"/>
      <c r="T3" s="856"/>
      <c r="U3" s="856"/>
      <c r="V3" s="856"/>
      <c r="W3" s="856"/>
      <c r="X3" s="856"/>
      <c r="Y3" s="856"/>
      <c r="Z3" s="856"/>
      <c r="AA3" s="856"/>
      <c r="AB3" s="856"/>
      <c r="AC3" s="857"/>
      <c r="AD3" s="25"/>
      <c r="AE3" s="255"/>
    </row>
    <row r="4" spans="2:31" ht="26.25" customHeight="1" thickBot="1">
      <c r="B4" s="23"/>
      <c r="C4" s="849"/>
      <c r="D4" s="850"/>
      <c r="E4" s="850"/>
      <c r="F4" s="850"/>
      <c r="G4" s="850"/>
      <c r="H4" s="850"/>
      <c r="I4" s="850"/>
      <c r="J4" s="851"/>
      <c r="K4" s="108"/>
      <c r="L4" s="858"/>
      <c r="M4" s="859"/>
      <c r="N4" s="859"/>
      <c r="O4" s="859"/>
      <c r="P4" s="859"/>
      <c r="Q4" s="859"/>
      <c r="R4" s="859"/>
      <c r="S4" s="859"/>
      <c r="T4" s="859"/>
      <c r="U4" s="859"/>
      <c r="V4" s="859"/>
      <c r="W4" s="859"/>
      <c r="X4" s="859"/>
      <c r="Y4" s="859"/>
      <c r="Z4" s="859"/>
      <c r="AA4" s="859"/>
      <c r="AB4" s="859"/>
      <c r="AC4" s="860"/>
      <c r="AD4" s="25"/>
      <c r="AE4" s="255"/>
    </row>
    <row r="5" spans="2:31" ht="6.75" customHeight="1" thickTop="1">
      <c r="B5" s="23"/>
      <c r="C5" s="849"/>
      <c r="D5" s="850"/>
      <c r="E5" s="850"/>
      <c r="F5" s="850"/>
      <c r="G5" s="850"/>
      <c r="H5" s="850"/>
      <c r="I5" s="850"/>
      <c r="J5" s="851"/>
      <c r="K5" s="108"/>
      <c r="L5" s="24"/>
      <c r="M5" s="24"/>
      <c r="N5" s="24"/>
      <c r="O5" s="24"/>
      <c r="P5" s="24"/>
      <c r="Q5" s="24"/>
      <c r="R5" s="24"/>
      <c r="S5" s="24"/>
      <c r="T5" s="24"/>
      <c r="U5" s="24"/>
      <c r="V5" s="24"/>
      <c r="W5" s="24"/>
      <c r="X5" s="24"/>
      <c r="Y5" s="24"/>
      <c r="Z5" s="24"/>
      <c r="AA5" s="24"/>
      <c r="AB5" s="24"/>
      <c r="AC5" s="24"/>
      <c r="AD5" s="25"/>
      <c r="AE5" s="255"/>
    </row>
    <row r="6" spans="2:31" ht="48" customHeight="1">
      <c r="B6" s="23"/>
      <c r="C6" s="852"/>
      <c r="D6" s="853"/>
      <c r="E6" s="853"/>
      <c r="F6" s="853"/>
      <c r="G6" s="853"/>
      <c r="H6" s="853"/>
      <c r="I6" s="853"/>
      <c r="J6" s="854"/>
      <c r="K6" s="108"/>
      <c r="L6" s="861" t="str">
        <f>"odbytej na podstawie Polecenia wyjazdu służbowego"&amp;" nr "&amp;'Polecenie wyjazdu'!F11</f>
        <v>odbytej na podstawie Polecenia wyjazdu służbowego nr 12/34/2014</v>
      </c>
      <c r="M6" s="862"/>
      <c r="N6" s="862"/>
      <c r="O6" s="862"/>
      <c r="P6" s="862"/>
      <c r="Q6" s="862"/>
      <c r="R6" s="862"/>
      <c r="S6" s="862"/>
      <c r="T6" s="862"/>
      <c r="U6" s="862"/>
      <c r="V6" s="862"/>
      <c r="W6" s="862"/>
      <c r="X6" s="862"/>
      <c r="Y6" s="862"/>
      <c r="Z6" s="862"/>
      <c r="AA6" s="862"/>
      <c r="AB6" s="862"/>
      <c r="AC6" s="863"/>
      <c r="AD6" s="25"/>
      <c r="AE6" s="255"/>
    </row>
    <row r="7" spans="2:31" ht="15" customHeight="1">
      <c r="B7" s="23"/>
      <c r="C7" s="24"/>
      <c r="D7" s="24"/>
      <c r="E7" s="29" t="s">
        <v>12</v>
      </c>
      <c r="F7" s="29"/>
      <c r="G7" s="29"/>
      <c r="H7" s="29"/>
      <c r="I7" s="30"/>
      <c r="J7" s="30"/>
      <c r="K7" s="30"/>
      <c r="L7" s="31"/>
      <c r="M7" s="31"/>
      <c r="N7" s="31"/>
      <c r="O7" s="31"/>
      <c r="P7" s="31"/>
      <c r="Q7" s="24"/>
      <c r="R7" s="24"/>
      <c r="S7" s="24"/>
      <c r="T7" s="24"/>
      <c r="U7" s="24"/>
      <c r="V7" s="24"/>
      <c r="W7" s="24"/>
      <c r="X7" s="24"/>
      <c r="Y7" s="24"/>
      <c r="Z7" s="24"/>
      <c r="AA7" s="24"/>
      <c r="AB7" s="24"/>
      <c r="AC7" s="24"/>
      <c r="AD7" s="25"/>
      <c r="AE7" s="255"/>
    </row>
    <row r="8" spans="2:31" ht="8.25" customHeight="1" thickBot="1">
      <c r="B8" s="35"/>
      <c r="C8" s="26"/>
      <c r="D8" s="72"/>
      <c r="E8" s="72"/>
      <c r="F8" s="72"/>
      <c r="G8" s="72"/>
      <c r="H8" s="72"/>
      <c r="I8" s="72"/>
      <c r="J8" s="72"/>
      <c r="K8" s="72"/>
      <c r="L8" s="72"/>
      <c r="M8" s="72"/>
      <c r="N8" s="72"/>
      <c r="O8" s="72"/>
      <c r="P8" s="72"/>
      <c r="Q8" s="72"/>
      <c r="R8" s="72"/>
      <c r="S8" s="72"/>
      <c r="T8" s="72"/>
      <c r="U8" s="72"/>
      <c r="V8" s="72"/>
      <c r="W8" s="72"/>
      <c r="X8" s="72"/>
      <c r="Y8" s="72"/>
      <c r="Z8" s="72"/>
      <c r="AA8" s="72"/>
      <c r="AB8" s="72"/>
      <c r="AC8" s="28"/>
      <c r="AD8" s="25"/>
      <c r="AE8" s="255"/>
    </row>
    <row r="9" spans="2:32" s="96" customFormat="1" ht="23.25" customHeight="1">
      <c r="B9" s="94"/>
      <c r="C9" s="95"/>
      <c r="D9" s="864" t="s">
        <v>59</v>
      </c>
      <c r="E9" s="865"/>
      <c r="F9" s="865"/>
      <c r="G9" s="865"/>
      <c r="H9" s="865"/>
      <c r="I9" s="865"/>
      <c r="J9" s="865"/>
      <c r="K9" s="866"/>
      <c r="L9" s="867" t="s">
        <v>60</v>
      </c>
      <c r="M9" s="868"/>
      <c r="N9" s="868"/>
      <c r="O9" s="868"/>
      <c r="P9" s="868"/>
      <c r="Q9" s="869"/>
      <c r="R9" s="870"/>
      <c r="S9" s="770" t="s">
        <v>375</v>
      </c>
      <c r="T9" s="771"/>
      <c r="U9" s="772"/>
      <c r="V9" s="820" t="s">
        <v>362</v>
      </c>
      <c r="W9" s="821"/>
      <c r="X9" s="821"/>
      <c r="Y9" s="821"/>
      <c r="Z9" s="821"/>
      <c r="AA9" s="821"/>
      <c r="AB9" s="822"/>
      <c r="AC9" s="180"/>
      <c r="AD9" s="25"/>
      <c r="AE9" s="255"/>
      <c r="AF9" s="11"/>
    </row>
    <row r="10" spans="2:31" s="96" customFormat="1" ht="25.5" customHeight="1">
      <c r="B10" s="94"/>
      <c r="C10" s="95"/>
      <c r="D10" s="871" t="s">
        <v>9</v>
      </c>
      <c r="E10" s="872"/>
      <c r="F10" s="872"/>
      <c r="G10" s="873"/>
      <c r="H10" s="768" t="s">
        <v>467</v>
      </c>
      <c r="I10" s="768" t="s">
        <v>10</v>
      </c>
      <c r="J10" s="877" t="s">
        <v>11</v>
      </c>
      <c r="K10" s="878"/>
      <c r="L10" s="882" t="s">
        <v>9</v>
      </c>
      <c r="M10" s="883"/>
      <c r="N10" s="883"/>
      <c r="O10" s="884"/>
      <c r="P10" s="768" t="s">
        <v>467</v>
      </c>
      <c r="Q10" s="768" t="s">
        <v>10</v>
      </c>
      <c r="R10" s="836" t="s">
        <v>11</v>
      </c>
      <c r="S10" s="773"/>
      <c r="T10" s="774"/>
      <c r="U10" s="775"/>
      <c r="V10" s="880" t="str">
        <f>'Instrukcja wypełniania'!C130</f>
        <v>DKK</v>
      </c>
      <c r="W10" s="807" t="str">
        <f>'Instrukcja wypełniania'!D130</f>
        <v>EUR</v>
      </c>
      <c r="X10" s="807" t="str">
        <f>'Instrukcja wypełniania'!E130</f>
        <v>SEK</v>
      </c>
      <c r="Y10" s="807" t="str">
        <f>'Instrukcja wypełniania'!F130</f>
        <v>GBP</v>
      </c>
      <c r="Z10" s="807" t="str">
        <f>'Instrukcja wypełniania'!G130</f>
        <v>USD</v>
      </c>
      <c r="AA10" s="807" t="s">
        <v>348</v>
      </c>
      <c r="AB10" s="812" t="s">
        <v>369</v>
      </c>
      <c r="AC10" s="180"/>
      <c r="AD10" s="107"/>
      <c r="AE10" s="249"/>
    </row>
    <row r="11" spans="2:31" s="96" customFormat="1" ht="23.25" customHeight="1" thickBot="1">
      <c r="B11" s="94"/>
      <c r="C11" s="95"/>
      <c r="D11" s="874"/>
      <c r="E11" s="875"/>
      <c r="F11" s="875"/>
      <c r="G11" s="876"/>
      <c r="H11" s="769"/>
      <c r="I11" s="769"/>
      <c r="J11" s="879"/>
      <c r="K11" s="837"/>
      <c r="L11" s="885"/>
      <c r="M11" s="886"/>
      <c r="N11" s="886"/>
      <c r="O11" s="887"/>
      <c r="P11" s="769"/>
      <c r="Q11" s="769"/>
      <c r="R11" s="837"/>
      <c r="S11" s="776"/>
      <c r="T11" s="777"/>
      <c r="U11" s="778"/>
      <c r="V11" s="881"/>
      <c r="W11" s="808"/>
      <c r="X11" s="808"/>
      <c r="Y11" s="808"/>
      <c r="Z11" s="808"/>
      <c r="AA11" s="808"/>
      <c r="AB11" s="813"/>
      <c r="AC11" s="180"/>
      <c r="AD11" s="107"/>
      <c r="AE11" s="249"/>
    </row>
    <row r="12" spans="2:41" ht="31.5" customHeight="1">
      <c r="B12" s="23"/>
      <c r="C12" s="32"/>
      <c r="D12" s="838" t="str">
        <f>IF('Instrukcja wypełniania'!B111="","",'Instrukcja wypełniania'!B111)</f>
        <v>Warszawa</v>
      </c>
      <c r="E12" s="839"/>
      <c r="F12" s="839"/>
      <c r="G12" s="840"/>
      <c r="H12" s="396" t="str">
        <f>IF('Instrukcja wypełniania'!C111="","",'Instrukcja wypełniania'!C111)</f>
        <v>Polska</v>
      </c>
      <c r="I12" s="104" t="str">
        <f>IF(D12="","",'Instrukcja wypełniania'!D111&amp;"."&amp;'Instrukcja wypełniania'!E111&amp;"."&amp;'Instrukcja wypełniania'!F111)</f>
        <v>01.05.2014</v>
      </c>
      <c r="J12" s="841" t="str">
        <f>IF(D12="","",'Instrukcja wypełniania'!G111&amp;":"&amp;'Instrukcja wypełniania'!H111)</f>
        <v>08:30</v>
      </c>
      <c r="K12" s="842"/>
      <c r="L12" s="843" t="str">
        <f>IF(D12="","",'Instrukcja wypełniania'!I111)</f>
        <v>Kopenhaga</v>
      </c>
      <c r="M12" s="844"/>
      <c r="N12" s="844"/>
      <c r="O12" s="845"/>
      <c r="P12" s="396" t="str">
        <f>IF('Instrukcja wypełniania'!J111="","",'Instrukcja wypełniania'!J111)</f>
        <v>Dania</v>
      </c>
      <c r="Q12" s="104" t="str">
        <f>IF(D12="","",'Instrukcja wypełniania'!K111&amp;"."&amp;'Instrukcja wypełniania'!L111&amp;"."&amp;'Instrukcja wypełniania'!M111)</f>
        <v>02.05.2014</v>
      </c>
      <c r="R12" s="105" t="str">
        <f>IF(D12="","",'Instrukcja wypełniania'!N111&amp;":"&amp;'Instrukcja wypełniania'!O111)</f>
        <v>14:30</v>
      </c>
      <c r="S12" s="394" t="str">
        <f>IF(D12="","",IF('Instrukcja wypełniania'!R111&gt;0,'Instrukcja wypełniania'!R111,'Instrukcja wypełniania'!P111))</f>
        <v>Motocykl</v>
      </c>
      <c r="T12" s="395"/>
      <c r="U12" s="486"/>
      <c r="V12" s="436">
        <f>IF('Instrukcja wypełniania'!$X111=V$10,'Instrukcja wypełniania'!$W111,0)</f>
        <v>0</v>
      </c>
      <c r="W12" s="438">
        <f>IF('Instrukcja wypełniania'!$X111=W$10,'Instrukcja wypełniania'!$W111,0)</f>
        <v>0</v>
      </c>
      <c r="X12" s="438">
        <f>IF('Instrukcja wypełniania'!$X111=X$10,'Instrukcja wypełniania'!$W111,0)</f>
        <v>0</v>
      </c>
      <c r="Y12" s="438">
        <f>IF('Instrukcja wypełniania'!$X111=Y$10,'Instrukcja wypełniania'!$W111,0)</f>
        <v>0</v>
      </c>
      <c r="Z12" s="438">
        <f>IF('Instrukcja wypełniania'!$X111=Z$10,'Instrukcja wypełniania'!$W111,0)</f>
        <v>0</v>
      </c>
      <c r="AA12" s="438">
        <f>IF(S12&gt;0,'Instrukcja wypełniania'!U111,0)</f>
        <v>34.53</v>
      </c>
      <c r="AB12" s="330"/>
      <c r="AC12" s="180"/>
      <c r="AD12" s="25"/>
      <c r="AE12" s="255"/>
      <c r="AF12" s="255"/>
      <c r="AG12" s="255"/>
      <c r="AH12" s="255"/>
      <c r="AI12" s="255"/>
      <c r="AJ12" s="255"/>
      <c r="AK12" s="255"/>
      <c r="AL12" s="255"/>
      <c r="AM12" s="255"/>
      <c r="AN12" s="255"/>
      <c r="AO12" s="255"/>
    </row>
    <row r="13" spans="2:41" ht="31.5" customHeight="1">
      <c r="B13" s="46"/>
      <c r="C13" s="32"/>
      <c r="D13" s="828" t="str">
        <f>IF('Instrukcja wypełniania'!B112="","",'Instrukcja wypełniania'!B112)</f>
        <v>Kopenhaga</v>
      </c>
      <c r="E13" s="829"/>
      <c r="F13" s="829"/>
      <c r="G13" s="830"/>
      <c r="H13" s="396" t="str">
        <f>IF('Instrukcja wypełniania'!C112="","",'Instrukcja wypełniania'!C112)</f>
        <v>Dania</v>
      </c>
      <c r="I13" s="104" t="str">
        <f>IF(D13="","",'Instrukcja wypełniania'!D112&amp;"."&amp;'Instrukcja wypełniania'!E112&amp;"."&amp;'Instrukcja wypełniania'!F112)</f>
        <v>03.05.2014</v>
      </c>
      <c r="J13" s="831" t="str">
        <f>IF(D13="","",'Instrukcja wypełniania'!G112&amp;":"&amp;'Instrukcja wypełniania'!H112)</f>
        <v>09:30</v>
      </c>
      <c r="K13" s="832"/>
      <c r="L13" s="828" t="str">
        <f>IF(D13="","",'Instrukcja wypełniania'!I112)</f>
        <v>Berlin</v>
      </c>
      <c r="M13" s="829"/>
      <c r="N13" s="829"/>
      <c r="O13" s="830"/>
      <c r="P13" s="396" t="str">
        <f>IF('Instrukcja wypełniania'!J112="","",'Instrukcja wypełniania'!J112)</f>
        <v>Niemcy</v>
      </c>
      <c r="Q13" s="104" t="str">
        <f>IF(D13="","",'Instrukcja wypełniania'!K112&amp;"."&amp;'Instrukcja wypełniania'!L112&amp;"."&amp;'Instrukcja wypełniania'!M112)</f>
        <v>04.05.2014</v>
      </c>
      <c r="R13" s="105" t="str">
        <f>IF(D13="","",'Instrukcja wypełniania'!N112&amp;":"&amp;'Instrukcja wypełniania'!O112)</f>
        <v>17:30</v>
      </c>
      <c r="S13" s="394" t="str">
        <f>IF(D13="","",IF('Instrukcja wypełniania'!R112&gt;0,'Instrukcja wypełniania'!R112,'Instrukcja wypełniania'!P112))</f>
        <v>pociąg</v>
      </c>
      <c r="T13" s="395"/>
      <c r="U13" s="487"/>
      <c r="V13" s="436">
        <f>IF('Instrukcja wypełniania'!$X112=V$10,'Instrukcja wypełniania'!$W112,0)</f>
        <v>0</v>
      </c>
      <c r="W13" s="438">
        <f>IF('Instrukcja wypełniania'!$X112=W$10,'Instrukcja wypełniania'!$W112,0)</f>
        <v>45</v>
      </c>
      <c r="X13" s="438">
        <f>IF('Instrukcja wypełniania'!$X112=X$10,'Instrukcja wypełniania'!$W112,0)</f>
        <v>0</v>
      </c>
      <c r="Y13" s="438">
        <f>IF('Instrukcja wypełniania'!$X112=Y$10,'Instrukcja wypełniania'!$W112,0)</f>
        <v>0</v>
      </c>
      <c r="Z13" s="438">
        <f>IF('Instrukcja wypełniania'!$X112=Z$10,'Instrukcja wypełniania'!$W112,0)</f>
        <v>0</v>
      </c>
      <c r="AA13" s="438">
        <f>IF(S13&gt;0,'Instrukcja wypełniania'!U112,0)</f>
        <v>0</v>
      </c>
      <c r="AB13" s="330"/>
      <c r="AC13" s="180"/>
      <c r="AD13" s="25"/>
      <c r="AE13" s="255"/>
      <c r="AF13" s="255"/>
      <c r="AG13" s="255"/>
      <c r="AH13" s="255"/>
      <c r="AI13" s="255"/>
      <c r="AJ13" s="255"/>
      <c r="AK13" s="255"/>
      <c r="AL13" s="255"/>
      <c r="AM13" s="255"/>
      <c r="AN13" s="255"/>
      <c r="AO13" s="255"/>
    </row>
    <row r="14" spans="2:41" ht="31.5" customHeight="1">
      <c r="B14" s="23"/>
      <c r="C14" s="32"/>
      <c r="D14" s="828" t="str">
        <f>IF('Instrukcja wypełniania'!B113="","",'Instrukcja wypełniania'!B113)</f>
        <v>Berlin</v>
      </c>
      <c r="E14" s="829"/>
      <c r="F14" s="829"/>
      <c r="G14" s="830"/>
      <c r="H14" s="396" t="str">
        <f>IF('Instrukcja wypełniania'!C113="","",'Instrukcja wypełniania'!C113)</f>
        <v>Niemcy</v>
      </c>
      <c r="I14" s="104" t="str">
        <f>IF(D14="","",'Instrukcja wypełniania'!D113&amp;"."&amp;'Instrukcja wypełniania'!E113&amp;"."&amp;'Instrukcja wypełniania'!F113)</f>
        <v>05.05.2014</v>
      </c>
      <c r="J14" s="831" t="str">
        <f>IF(D14="","",'Instrukcja wypełniania'!G113&amp;":"&amp;'Instrukcja wypełniania'!H113)</f>
        <v>08:30</v>
      </c>
      <c r="K14" s="832"/>
      <c r="L14" s="828" t="str">
        <f>IF(D14="","",'Instrukcja wypełniania'!I113)</f>
        <v>Sztokholm</v>
      </c>
      <c r="M14" s="829"/>
      <c r="N14" s="829"/>
      <c r="O14" s="830"/>
      <c r="P14" s="396" t="str">
        <f>IF('Instrukcja wypełniania'!J113="","",'Instrukcja wypełniania'!J113)</f>
        <v>Szwecja</v>
      </c>
      <c r="Q14" s="104" t="str">
        <f>IF(D14="","",'Instrukcja wypełniania'!K113&amp;"."&amp;'Instrukcja wypełniania'!L113&amp;"."&amp;'Instrukcja wypełniania'!M113)</f>
        <v>05.05.2014</v>
      </c>
      <c r="R14" s="105" t="str">
        <f>IF(D14="","",'Instrukcja wypełniania'!N113&amp;":"&amp;'Instrukcja wypełniania'!O113)</f>
        <v>16:30</v>
      </c>
      <c r="S14" s="394" t="str">
        <f>IF(D14="","",IF('Instrukcja wypełniania'!R113&gt;0,'Instrukcja wypełniania'!R113,'Instrukcja wypełniania'!P113))</f>
        <v>autobus</v>
      </c>
      <c r="T14" s="395"/>
      <c r="U14" s="487"/>
      <c r="V14" s="436">
        <f>IF('Instrukcja wypełniania'!$X113=V$10,'Instrukcja wypełniania'!$W113,0)</f>
        <v>0</v>
      </c>
      <c r="W14" s="438">
        <f>IF('Instrukcja wypełniania'!$X113=W$10,'Instrukcja wypełniania'!$W113,0)</f>
        <v>0</v>
      </c>
      <c r="X14" s="438">
        <f>IF('Instrukcja wypełniania'!$X113=X$10,'Instrukcja wypełniania'!$W113,0)</f>
        <v>0</v>
      </c>
      <c r="Y14" s="438">
        <f>IF('Instrukcja wypełniania'!$X113=Y$10,'Instrukcja wypełniania'!$W113,0)</f>
        <v>0</v>
      </c>
      <c r="Z14" s="438">
        <f>IF('Instrukcja wypełniania'!$X113=Z$10,'Instrukcja wypełniania'!$W113,0)</f>
        <v>66</v>
      </c>
      <c r="AA14" s="438">
        <f>IF(S14&gt;0,'Instrukcja wypełniania'!U113,0)</f>
        <v>0</v>
      </c>
      <c r="AB14" s="330"/>
      <c r="AC14" s="180"/>
      <c r="AD14" s="25"/>
      <c r="AE14" s="255"/>
      <c r="AF14" s="255"/>
      <c r="AG14" s="255"/>
      <c r="AH14" s="255"/>
      <c r="AI14" s="255"/>
      <c r="AJ14" s="255"/>
      <c r="AK14" s="255"/>
      <c r="AL14" s="255"/>
      <c r="AM14" s="255"/>
      <c r="AN14" s="255"/>
      <c r="AO14" s="255"/>
    </row>
    <row r="15" spans="2:41" ht="31.5" customHeight="1">
      <c r="B15" s="35"/>
      <c r="C15" s="32"/>
      <c r="D15" s="828" t="str">
        <f>IF('Instrukcja wypełniania'!B114="","",'Instrukcja wypełniania'!B114)</f>
        <v>Sztokholm</v>
      </c>
      <c r="E15" s="829"/>
      <c r="F15" s="829"/>
      <c r="G15" s="830"/>
      <c r="H15" s="396" t="str">
        <f>IF('Instrukcja wypełniania'!C114="","",'Instrukcja wypełniania'!C114)</f>
        <v>Szwecja</v>
      </c>
      <c r="I15" s="104" t="str">
        <f>IF(D15="","",'Instrukcja wypełniania'!D114&amp;"."&amp;'Instrukcja wypełniania'!E114&amp;"."&amp;'Instrukcja wypełniania'!F114)</f>
        <v>06.05.2014</v>
      </c>
      <c r="J15" s="831" t="str">
        <f>IF(D15="","",'Instrukcja wypełniania'!G114&amp;":"&amp;'Instrukcja wypełniania'!H114)</f>
        <v>08:30</v>
      </c>
      <c r="K15" s="832"/>
      <c r="L15" s="828" t="str">
        <f>IF(D15="","",'Instrukcja wypełniania'!I114)</f>
        <v>Londyn</v>
      </c>
      <c r="M15" s="829"/>
      <c r="N15" s="829"/>
      <c r="O15" s="830"/>
      <c r="P15" s="396" t="str">
        <f>IF('Instrukcja wypełniania'!J114="","",'Instrukcja wypełniania'!J114)</f>
        <v>Wielka Brytania</v>
      </c>
      <c r="Q15" s="104" t="str">
        <f>IF(D15="","",'Instrukcja wypełniania'!K114&amp;"."&amp;'Instrukcja wypełniania'!L114&amp;"."&amp;'Instrukcja wypełniania'!M114)</f>
        <v>06.05.2014</v>
      </c>
      <c r="R15" s="105" t="str">
        <f>IF(D15="","",'Instrukcja wypełniania'!N114&amp;":"&amp;'Instrukcja wypełniania'!O114)</f>
        <v>15:30</v>
      </c>
      <c r="S15" s="394" t="str">
        <f>IF(D15="","",IF('Instrukcja wypełniania'!R114&gt;0,'Instrukcja wypełniania'!R114,'Instrukcja wypełniania'!P114))</f>
        <v>samolot</v>
      </c>
      <c r="T15" s="395"/>
      <c r="U15" s="487"/>
      <c r="V15" s="436">
        <f>IF('Instrukcja wypełniania'!$X114=V$10,'Instrukcja wypełniania'!$W114,0)</f>
        <v>0</v>
      </c>
      <c r="W15" s="438">
        <f>IF('Instrukcja wypełniania'!$X114=W$10,'Instrukcja wypełniania'!$W114,0)</f>
        <v>0</v>
      </c>
      <c r="X15" s="438">
        <f>IF('Instrukcja wypełniania'!$X114=X$10,'Instrukcja wypełniania'!$W114,0)</f>
        <v>80</v>
      </c>
      <c r="Y15" s="438">
        <f>IF('Instrukcja wypełniania'!$X114=Y$10,'Instrukcja wypełniania'!$W114,0)</f>
        <v>0</v>
      </c>
      <c r="Z15" s="438">
        <f>IF('Instrukcja wypełniania'!$X114=Z$10,'Instrukcja wypełniania'!$W114,0)</f>
        <v>0</v>
      </c>
      <c r="AA15" s="438">
        <f>IF(S15&gt;0,'Instrukcja wypełniania'!U114,0)</f>
        <v>0</v>
      </c>
      <c r="AB15" s="330"/>
      <c r="AC15" s="180"/>
      <c r="AD15" s="25"/>
      <c r="AE15" s="255"/>
      <c r="AF15" s="255"/>
      <c r="AG15" s="255"/>
      <c r="AH15" s="255"/>
      <c r="AI15" s="255"/>
      <c r="AJ15" s="255"/>
      <c r="AK15" s="255"/>
      <c r="AL15" s="255"/>
      <c r="AM15" s="255"/>
      <c r="AN15" s="255"/>
      <c r="AO15" s="255"/>
    </row>
    <row r="16" spans="2:41" ht="31.5" customHeight="1">
      <c r="B16" s="23"/>
      <c r="C16" s="32"/>
      <c r="D16" s="828" t="str">
        <f>IF('Instrukcja wypełniania'!B115="","",'Instrukcja wypełniania'!B115)</f>
        <v>Londyn</v>
      </c>
      <c r="E16" s="829"/>
      <c r="F16" s="829"/>
      <c r="G16" s="830"/>
      <c r="H16" s="396" t="str">
        <f>IF('Instrukcja wypełniania'!C115="","",'Instrukcja wypełniania'!C115)</f>
        <v>Wielka Brytania</v>
      </c>
      <c r="I16" s="104" t="str">
        <f>IF(D16="","",'Instrukcja wypełniania'!D115&amp;"."&amp;'Instrukcja wypełniania'!E115&amp;"."&amp;'Instrukcja wypełniania'!F115)</f>
        <v>07.05.2014</v>
      </c>
      <c r="J16" s="831" t="str">
        <f>IF(D16="","",'Instrukcja wypełniania'!G115&amp;":"&amp;'Instrukcja wypełniania'!H115)</f>
        <v>08:30</v>
      </c>
      <c r="K16" s="832"/>
      <c r="L16" s="828" t="str">
        <f>IF(D16="","",'Instrukcja wypełniania'!I115)</f>
        <v>Lucerna</v>
      </c>
      <c r="M16" s="829"/>
      <c r="N16" s="829"/>
      <c r="O16" s="830"/>
      <c r="P16" s="396" t="str">
        <f>IF('Instrukcja wypełniania'!J115="","",'Instrukcja wypełniania'!J115)</f>
        <v>Szwajcaria</v>
      </c>
      <c r="Q16" s="104" t="str">
        <f>IF(D16="","",'Instrukcja wypełniania'!K115&amp;"."&amp;'Instrukcja wypełniania'!L115&amp;"."&amp;'Instrukcja wypełniania'!M115)</f>
        <v>07.05.2014</v>
      </c>
      <c r="R16" s="105" t="str">
        <f>IF(D16="","",'Instrukcja wypełniania'!N115&amp;":"&amp;'Instrukcja wypełniania'!O115)</f>
        <v>17:30</v>
      </c>
      <c r="S16" s="394" t="str">
        <f>IF(D16="","",IF('Instrukcja wypełniania'!R115&gt;0,'Instrukcja wypełniania'!R115,'Instrukcja wypełniania'!P115))</f>
        <v>Samochód osobowy - pojemność silnika powyżej 900 cm3</v>
      </c>
      <c r="T16" s="395"/>
      <c r="U16" s="487"/>
      <c r="V16" s="436">
        <f>IF('Instrukcja wypełniania'!$X115=V$10,'Instrukcja wypełniania'!$W115,0)</f>
        <v>0</v>
      </c>
      <c r="W16" s="438">
        <f>IF('Instrukcja wypełniania'!$X115=W$10,'Instrukcja wypełniania'!$W115,0)</f>
        <v>0</v>
      </c>
      <c r="X16" s="438">
        <f>IF('Instrukcja wypełniania'!$X115=X$10,'Instrukcja wypełniania'!$W115,0)</f>
        <v>0</v>
      </c>
      <c r="Y16" s="438">
        <f>IF('Instrukcja wypełniania'!$X115=Y$10,'Instrukcja wypełniania'!$W115,0)</f>
        <v>0</v>
      </c>
      <c r="Z16" s="438">
        <f>IF('Instrukcja wypełniania'!$X115=Z$10,'Instrukcja wypełniania'!$W115,0)</f>
        <v>0</v>
      </c>
      <c r="AA16" s="438">
        <f>IF(S16&gt;0,'Instrukcja wypełniania'!U115,0)</f>
        <v>29.25</v>
      </c>
      <c r="AB16" s="330"/>
      <c r="AC16" s="180"/>
      <c r="AD16" s="25"/>
      <c r="AE16" s="255"/>
      <c r="AF16" s="255"/>
      <c r="AG16" s="255"/>
      <c r="AH16" s="255"/>
      <c r="AI16" s="255"/>
      <c r="AJ16" s="255"/>
      <c r="AK16" s="255"/>
      <c r="AL16" s="255"/>
      <c r="AM16" s="255"/>
      <c r="AN16" s="255"/>
      <c r="AO16" s="255"/>
    </row>
    <row r="17" spans="2:31" s="64" customFormat="1" ht="31.5" customHeight="1">
      <c r="B17" s="57"/>
      <c r="C17" s="32"/>
      <c r="D17" s="828" t="str">
        <f>IF('Instrukcja wypełniania'!B116="","",'Instrukcja wypełniania'!B116)</f>
        <v>Lucerna</v>
      </c>
      <c r="E17" s="829"/>
      <c r="F17" s="829"/>
      <c r="G17" s="830"/>
      <c r="H17" s="396" t="str">
        <f>IF('Instrukcja wypełniania'!C116="","",'Instrukcja wypełniania'!C116)</f>
        <v>Szwajcaria</v>
      </c>
      <c r="I17" s="104" t="str">
        <f>IF(D17="","",'Instrukcja wypełniania'!D116&amp;"."&amp;'Instrukcja wypełniania'!E116&amp;"."&amp;'Instrukcja wypełniania'!F116)</f>
        <v>08.05.2014</v>
      </c>
      <c r="J17" s="831" t="str">
        <f>IF(D17="","",'Instrukcja wypełniania'!G116&amp;":"&amp;'Instrukcja wypełniania'!H116)</f>
        <v>08:30</v>
      </c>
      <c r="K17" s="832"/>
      <c r="L17" s="828" t="str">
        <f>IF(D17="","",'Instrukcja wypełniania'!I116)</f>
        <v>Warszawa</v>
      </c>
      <c r="M17" s="829"/>
      <c r="N17" s="829"/>
      <c r="O17" s="830"/>
      <c r="P17" s="396" t="str">
        <f>IF('Instrukcja wypełniania'!J116="","",'Instrukcja wypełniania'!J116)</f>
        <v>Polska</v>
      </c>
      <c r="Q17" s="104" t="str">
        <f>IF(D17="","",'Instrukcja wypełniania'!K116&amp;"."&amp;'Instrukcja wypełniania'!L116&amp;"."&amp;'Instrukcja wypełniania'!M116)</f>
        <v>08.05.2014</v>
      </c>
      <c r="R17" s="105" t="str">
        <f>IF(D17="","",'Instrukcja wypełniania'!N116&amp;":"&amp;'Instrukcja wypełniania'!O116)</f>
        <v>18:30</v>
      </c>
      <c r="S17" s="394" t="str">
        <f>IF(D17="","",IF('Instrukcja wypełniania'!R116&gt;0,'Instrukcja wypełniania'!R116,'Instrukcja wypełniania'!P116))</f>
        <v>Samochód osobowy - pojemność silnika powyżej 900 cm3</v>
      </c>
      <c r="T17" s="395"/>
      <c r="U17" s="487"/>
      <c r="V17" s="436">
        <f>IF('Instrukcja wypełniania'!$X116=V$10,'Instrukcja wypełniania'!$W116,0)</f>
        <v>0</v>
      </c>
      <c r="W17" s="438">
        <f>IF('Instrukcja wypełniania'!$X116=W$10,'Instrukcja wypełniania'!$W116,0)</f>
        <v>0</v>
      </c>
      <c r="X17" s="438">
        <f>IF('Instrukcja wypełniania'!$X116=X$10,'Instrukcja wypełniania'!$W116,0)</f>
        <v>0</v>
      </c>
      <c r="Y17" s="438">
        <f>IF('Instrukcja wypełniania'!$X116=Y$10,'Instrukcja wypełniania'!$W116,0)</f>
        <v>0</v>
      </c>
      <c r="Z17" s="438">
        <f>IF('Instrukcja wypełniania'!$X116=Z$10,'Instrukcja wypełniania'!$W116,0)</f>
        <v>0</v>
      </c>
      <c r="AA17" s="438">
        <f>IF(S17&gt;0,'Instrukcja wypełniania'!U116,0)</f>
        <v>284.17</v>
      </c>
      <c r="AB17" s="330"/>
      <c r="AC17" s="180"/>
      <c r="AD17" s="25"/>
      <c r="AE17" s="255"/>
    </row>
    <row r="18" spans="2:31" ht="31.5" customHeight="1">
      <c r="B18" s="23"/>
      <c r="C18" s="32"/>
      <c r="D18" s="828">
        <f>IF('Instrukcja wypełniania'!B117="","",'Instrukcja wypełniania'!B117)</f>
      </c>
      <c r="E18" s="829"/>
      <c r="F18" s="829"/>
      <c r="G18" s="830"/>
      <c r="H18" s="396">
        <f>IF('Instrukcja wypełniania'!C117="","",'Instrukcja wypełniania'!C117)</f>
      </c>
      <c r="I18" s="104">
        <f>IF(D18="","",'Instrukcja wypełniania'!D117&amp;"."&amp;'Instrukcja wypełniania'!E117&amp;"."&amp;'Instrukcja wypełniania'!F117)</f>
      </c>
      <c r="J18" s="831">
        <f>IF(D18="","",'Instrukcja wypełniania'!G117&amp;":"&amp;'Instrukcja wypełniania'!H117)</f>
      </c>
      <c r="K18" s="832"/>
      <c r="L18" s="828">
        <f>IF(D18="","",'Instrukcja wypełniania'!I117)</f>
      </c>
      <c r="M18" s="829"/>
      <c r="N18" s="829"/>
      <c r="O18" s="830"/>
      <c r="P18" s="396">
        <f>IF('Instrukcja wypełniania'!J117="","",'Instrukcja wypełniania'!J117)</f>
      </c>
      <c r="Q18" s="104">
        <f>IF(D18="","",'Instrukcja wypełniania'!K117&amp;"."&amp;'Instrukcja wypełniania'!L117&amp;"."&amp;'Instrukcja wypełniania'!M117)</f>
      </c>
      <c r="R18" s="105">
        <f>IF(D18="","",'Instrukcja wypełniania'!N117&amp;":"&amp;'Instrukcja wypełniania'!O117)</f>
      </c>
      <c r="S18" s="394">
        <f>IF(D18="","",IF('Instrukcja wypełniania'!R117&gt;0,'Instrukcja wypełniania'!R117,'Instrukcja wypełniania'!P117))</f>
      </c>
      <c r="T18" s="395"/>
      <c r="U18" s="487"/>
      <c r="V18" s="436">
        <f>IF('Instrukcja wypełniania'!$X117=V$10,'Instrukcja wypełniania'!$W117,0)</f>
        <v>0</v>
      </c>
      <c r="W18" s="438">
        <f>IF('Instrukcja wypełniania'!$X117=W$10,'Instrukcja wypełniania'!$W117,0)</f>
        <v>0</v>
      </c>
      <c r="X18" s="438">
        <f>IF('Instrukcja wypełniania'!$X117=X$10,'Instrukcja wypełniania'!$W117,0)</f>
        <v>0</v>
      </c>
      <c r="Y18" s="438">
        <f>IF('Instrukcja wypełniania'!$X117=Y$10,'Instrukcja wypełniania'!$W117,0)</f>
        <v>0</v>
      </c>
      <c r="Z18" s="438">
        <f>IF('Instrukcja wypełniania'!$X117=Z$10,'Instrukcja wypełniania'!$W117,0)</f>
        <v>0</v>
      </c>
      <c r="AA18" s="438">
        <f>IF(S18&gt;0,'Instrukcja wypełniania'!U117,0)</f>
        <v>0</v>
      </c>
      <c r="AB18" s="330"/>
      <c r="AC18" s="180"/>
      <c r="AD18" s="25"/>
      <c r="AE18" s="255"/>
    </row>
    <row r="19" spans="2:31" ht="31.5" customHeight="1">
      <c r="B19" s="23"/>
      <c r="C19" s="32"/>
      <c r="D19" s="828">
        <f>IF('Instrukcja wypełniania'!B118="","",'Instrukcja wypełniania'!B118)</f>
      </c>
      <c r="E19" s="829"/>
      <c r="F19" s="829"/>
      <c r="G19" s="830"/>
      <c r="H19" s="396">
        <f>IF('Instrukcja wypełniania'!C118="","",'Instrukcja wypełniania'!C118)</f>
      </c>
      <c r="I19" s="104">
        <f>IF(D19="","",'Instrukcja wypełniania'!D118&amp;"."&amp;'Instrukcja wypełniania'!E118&amp;"."&amp;'Instrukcja wypełniania'!F118)</f>
      </c>
      <c r="J19" s="831">
        <f>IF(D19="","",'Instrukcja wypełniania'!G118&amp;":"&amp;'Instrukcja wypełniania'!H118)</f>
      </c>
      <c r="K19" s="832"/>
      <c r="L19" s="828">
        <f>IF(D19="","",'Instrukcja wypełniania'!I118)</f>
      </c>
      <c r="M19" s="829"/>
      <c r="N19" s="829"/>
      <c r="O19" s="830"/>
      <c r="P19" s="396">
        <f>IF('Instrukcja wypełniania'!J118="","",'Instrukcja wypełniania'!J118)</f>
      </c>
      <c r="Q19" s="104">
        <f>IF(D19="","",'Instrukcja wypełniania'!K118&amp;"."&amp;'Instrukcja wypełniania'!L118&amp;"."&amp;'Instrukcja wypełniania'!M118)</f>
      </c>
      <c r="R19" s="105">
        <f>IF(D19="","",'Instrukcja wypełniania'!N118&amp;":"&amp;'Instrukcja wypełniania'!O118)</f>
      </c>
      <c r="S19" s="394">
        <f>IF(D19="","",IF('Instrukcja wypełniania'!R118&gt;0,'Instrukcja wypełniania'!R118,'Instrukcja wypełniania'!P118))</f>
      </c>
      <c r="T19" s="395"/>
      <c r="U19" s="487"/>
      <c r="V19" s="436">
        <f>IF('Instrukcja wypełniania'!$X118=V$10,'Instrukcja wypełniania'!$W118,0)</f>
        <v>0</v>
      </c>
      <c r="W19" s="438">
        <f>IF('Instrukcja wypełniania'!$X118=W$10,'Instrukcja wypełniania'!$W118,0)</f>
        <v>0</v>
      </c>
      <c r="X19" s="438">
        <f>IF('Instrukcja wypełniania'!$X118=X$10,'Instrukcja wypełniania'!$W118,0)</f>
        <v>0</v>
      </c>
      <c r="Y19" s="438">
        <f>IF('Instrukcja wypełniania'!$X118=Y$10,'Instrukcja wypełniania'!$W118,0)</f>
        <v>0</v>
      </c>
      <c r="Z19" s="438">
        <f>IF('Instrukcja wypełniania'!$X118=Z$10,'Instrukcja wypełniania'!$W118,0)</f>
        <v>0</v>
      </c>
      <c r="AA19" s="438">
        <f>IF(S19&gt;0,'Instrukcja wypełniania'!U118,0)</f>
        <v>0</v>
      </c>
      <c r="AB19" s="330"/>
      <c r="AC19" s="180"/>
      <c r="AD19" s="25"/>
      <c r="AE19" s="255"/>
    </row>
    <row r="20" spans="2:33" ht="31.5" customHeight="1">
      <c r="B20" s="23"/>
      <c r="C20" s="32"/>
      <c r="D20" s="828">
        <f>IF('Instrukcja wypełniania'!B119="","",'Instrukcja wypełniania'!B119)</f>
      </c>
      <c r="E20" s="829"/>
      <c r="F20" s="829"/>
      <c r="G20" s="830"/>
      <c r="H20" s="396">
        <f>IF('Instrukcja wypełniania'!C119="","",'Instrukcja wypełniania'!C119)</f>
      </c>
      <c r="I20" s="104">
        <f>IF(D20="","",'Instrukcja wypełniania'!D119&amp;"."&amp;'Instrukcja wypełniania'!E119&amp;"."&amp;'Instrukcja wypełniania'!F119)</f>
      </c>
      <c r="J20" s="831">
        <f>IF(D20="","",'Instrukcja wypełniania'!G119&amp;":"&amp;'Instrukcja wypełniania'!H119)</f>
      </c>
      <c r="K20" s="832"/>
      <c r="L20" s="828">
        <f>IF(D20="","",'Instrukcja wypełniania'!I119)</f>
      </c>
      <c r="M20" s="829"/>
      <c r="N20" s="829"/>
      <c r="O20" s="830"/>
      <c r="P20" s="396">
        <f>IF('Instrukcja wypełniania'!J119="","",'Instrukcja wypełniania'!J119)</f>
      </c>
      <c r="Q20" s="104">
        <f>IF(D20="","",'Instrukcja wypełniania'!K119&amp;"."&amp;'Instrukcja wypełniania'!L119&amp;"."&amp;'Instrukcja wypełniania'!M119)</f>
      </c>
      <c r="R20" s="105">
        <f>IF(D20="","",'Instrukcja wypełniania'!N119&amp;":"&amp;'Instrukcja wypełniania'!O119)</f>
      </c>
      <c r="S20" s="394">
        <f>IF(D20="","",IF('Instrukcja wypełniania'!R119&gt;0,'Instrukcja wypełniania'!R119,'Instrukcja wypełniania'!P119))</f>
      </c>
      <c r="T20" s="395"/>
      <c r="U20" s="487"/>
      <c r="V20" s="436">
        <f>IF('Instrukcja wypełniania'!$X119=V$10,'Instrukcja wypełniania'!$W119,0)</f>
        <v>0</v>
      </c>
      <c r="W20" s="438">
        <f>IF('Instrukcja wypełniania'!$X119=W$10,'Instrukcja wypełniania'!$W119,0)</f>
        <v>0</v>
      </c>
      <c r="X20" s="438">
        <f>IF('Instrukcja wypełniania'!$X119=X$10,'Instrukcja wypełniania'!$W119,0)</f>
        <v>0</v>
      </c>
      <c r="Y20" s="438">
        <f>IF('Instrukcja wypełniania'!$X119=Y$10,'Instrukcja wypełniania'!$W119,0)</f>
        <v>0</v>
      </c>
      <c r="Z20" s="438">
        <f>IF('Instrukcja wypełniania'!$X119=Z$10,'Instrukcja wypełniania'!$W119,0)</f>
        <v>0</v>
      </c>
      <c r="AA20" s="438">
        <f>IF(S20&gt;0,'Instrukcja wypełniania'!U119,0)</f>
        <v>0</v>
      </c>
      <c r="AB20" s="330"/>
      <c r="AC20" s="180"/>
      <c r="AD20" s="25"/>
      <c r="AE20" s="255"/>
      <c r="AG20" s="502">
        <f>SUM(V12:Z21)</f>
        <v>191</v>
      </c>
    </row>
    <row r="21" spans="2:33" ht="31.5" customHeight="1" thickBot="1">
      <c r="B21" s="23"/>
      <c r="C21" s="32"/>
      <c r="D21" s="815">
        <f>IF('Instrukcja wypełniania'!B120="","",'Instrukcja wypełniania'!B120)</f>
      </c>
      <c r="E21" s="816"/>
      <c r="F21" s="816"/>
      <c r="G21" s="817"/>
      <c r="H21" s="471">
        <f>IF('Instrukcja wypełniania'!C120="","",'Instrukcja wypełniania'!C120)</f>
      </c>
      <c r="I21" s="106">
        <f>IF(D21="","",'Instrukcja wypełniania'!D120&amp;"."&amp;'Instrukcja wypełniania'!E120&amp;"."&amp;'Instrukcja wypełniania'!F120)</f>
      </c>
      <c r="J21" s="834">
        <f>IF(D21="","",'Instrukcja wypełniania'!G120&amp;":"&amp;'Instrukcja wypełniania'!H120)</f>
      </c>
      <c r="K21" s="835"/>
      <c r="L21" s="815">
        <f>IF(D21="","",'Instrukcja wypełniania'!I120)</f>
      </c>
      <c r="M21" s="816"/>
      <c r="N21" s="816"/>
      <c r="O21" s="817"/>
      <c r="P21" s="471">
        <f>IF('Instrukcja wypełniania'!J120="","",'Instrukcja wypełniania'!J120)</f>
      </c>
      <c r="Q21" s="192">
        <f>IF(D21="","",'Instrukcja wypełniania'!K120&amp;"."&amp;'Instrukcja wypełniania'!L120&amp;"."&amp;'Instrukcja wypełniania'!M120)</f>
      </c>
      <c r="R21" s="193">
        <f>IF(D21="","",'Instrukcja wypełniania'!N120&amp;":"&amp;'Instrukcja wypełniania'!O120)</f>
      </c>
      <c r="S21" s="392">
        <f>IF(D21="","",IF('Instrukcja wypełniania'!R120&gt;0,'Instrukcja wypełniania'!R120,'Instrukcja wypełniania'!P120))</f>
      </c>
      <c r="T21" s="393"/>
      <c r="U21" s="488"/>
      <c r="V21" s="437">
        <f>IF('Instrukcja wypełniania'!$X120=V$10,'Instrukcja wypełniania'!$W120,0)</f>
        <v>0</v>
      </c>
      <c r="W21" s="439">
        <f>IF('Instrukcja wypełniania'!$X120=W$10,'Instrukcja wypełniania'!$W120,0)</f>
        <v>0</v>
      </c>
      <c r="X21" s="439">
        <f>IF('Instrukcja wypełniania'!$X120=X$10,'Instrukcja wypełniania'!$W120,0)</f>
        <v>0</v>
      </c>
      <c r="Y21" s="439">
        <f>IF('Instrukcja wypełniania'!$X120=Y$10,'Instrukcja wypełniania'!$W120,0)</f>
        <v>0</v>
      </c>
      <c r="Z21" s="439">
        <f>IF('Instrukcja wypełniania'!$X120=Z$10,'Instrukcja wypełniania'!$W120,0)</f>
        <v>0</v>
      </c>
      <c r="AA21" s="439">
        <f>IF(S21&gt;0,'Instrukcja wypełniania'!U120,0)</f>
        <v>0</v>
      </c>
      <c r="AB21" s="331"/>
      <c r="AC21" s="180"/>
      <c r="AD21" s="25"/>
      <c r="AE21" s="255"/>
      <c r="AG21" s="461">
        <f>SUM(AA12:AA21)</f>
        <v>347.95000000000005</v>
      </c>
    </row>
    <row r="22" spans="2:31" ht="8.25" customHeight="1" thickBot="1">
      <c r="B22" s="23"/>
      <c r="C22" s="67"/>
      <c r="D22" s="70"/>
      <c r="E22" s="70"/>
      <c r="F22" s="70"/>
      <c r="G22" s="70"/>
      <c r="H22" s="70"/>
      <c r="I22" s="70"/>
      <c r="J22" s="70"/>
      <c r="K22" s="70"/>
      <c r="L22" s="70"/>
      <c r="M22" s="70"/>
      <c r="N22" s="70"/>
      <c r="O22" s="33"/>
      <c r="P22" s="33"/>
      <c r="Q22" s="132"/>
      <c r="R22" s="33"/>
      <c r="S22" s="33"/>
      <c r="T22" s="33"/>
      <c r="U22" s="33"/>
      <c r="V22" s="214"/>
      <c r="W22" s="214"/>
      <c r="X22" s="214"/>
      <c r="Y22" s="214"/>
      <c r="Z22" s="214"/>
      <c r="AA22" s="214"/>
      <c r="AB22" s="214"/>
      <c r="AC22" s="180"/>
      <c r="AD22" s="25"/>
      <c r="AE22" s="255"/>
    </row>
    <row r="23" spans="2:33" s="96" customFormat="1" ht="15.75" customHeight="1">
      <c r="B23" s="94"/>
      <c r="C23" s="196"/>
      <c r="D23" s="196"/>
      <c r="E23" s="196"/>
      <c r="F23" s="196"/>
      <c r="G23" s="196"/>
      <c r="H23" s="196"/>
      <c r="I23" s="196"/>
      <c r="J23" s="196"/>
      <c r="K23" s="196"/>
      <c r="L23" s="196"/>
      <c r="M23" s="196"/>
      <c r="N23" s="196"/>
      <c r="O23" s="95"/>
      <c r="P23" s="801" t="str">
        <f>'Instrukcja wypełniania'!J281</f>
        <v>Ryczałt na pokrycie kosztów dojazdu z i do dworca kolejowego, autobusowego, portu lotniczego lub morskiego</v>
      </c>
      <c r="Q23" s="802"/>
      <c r="R23" s="802"/>
      <c r="S23" s="802"/>
      <c r="T23" s="802"/>
      <c r="U23" s="803"/>
      <c r="V23" s="818">
        <f>'Instrukcja wypełniania'!C281</f>
        <v>609</v>
      </c>
      <c r="W23" s="823">
        <f>'Instrukcja wypełniania'!D281</f>
        <v>98</v>
      </c>
      <c r="X23" s="823">
        <f>'Instrukcja wypełniania'!E281</f>
        <v>459</v>
      </c>
      <c r="Y23" s="823">
        <f>'Instrukcja wypełniania'!F281</f>
        <v>35</v>
      </c>
      <c r="Z23" s="823">
        <f>'Instrukcja wypełniania'!G281</f>
        <v>59</v>
      </c>
      <c r="AA23" s="827"/>
      <c r="AB23" s="825"/>
      <c r="AC23" s="180"/>
      <c r="AD23" s="107"/>
      <c r="AE23" s="249"/>
      <c r="AG23" s="501">
        <f>SUM(V23:AA23)</f>
        <v>1260</v>
      </c>
    </row>
    <row r="24" spans="2:33" s="96" customFormat="1" ht="19.5" customHeight="1">
      <c r="B24" s="94"/>
      <c r="C24" s="197"/>
      <c r="D24" s="198"/>
      <c r="E24" s="198"/>
      <c r="F24" s="198"/>
      <c r="G24" s="198"/>
      <c r="H24" s="198"/>
      <c r="I24" s="198"/>
      <c r="J24" s="198"/>
      <c r="K24" s="198"/>
      <c r="L24" s="198"/>
      <c r="M24" s="199"/>
      <c r="N24" s="196"/>
      <c r="O24" s="95"/>
      <c r="P24" s="804"/>
      <c r="Q24" s="805"/>
      <c r="R24" s="805"/>
      <c r="S24" s="805"/>
      <c r="T24" s="805"/>
      <c r="U24" s="806"/>
      <c r="V24" s="819"/>
      <c r="W24" s="824"/>
      <c r="X24" s="824"/>
      <c r="Y24" s="824"/>
      <c r="Z24" s="824"/>
      <c r="AA24" s="790"/>
      <c r="AB24" s="826"/>
      <c r="AC24" s="180"/>
      <c r="AD24" s="107"/>
      <c r="AE24" s="249"/>
      <c r="AG24" s="460">
        <f>SUM(V24:AA24)</f>
        <v>0</v>
      </c>
    </row>
    <row r="25" spans="2:33" s="96" customFormat="1" ht="33" customHeight="1">
      <c r="B25" s="94"/>
      <c r="C25" s="448"/>
      <c r="D25" s="249"/>
      <c r="E25" s="797" t="s">
        <v>122</v>
      </c>
      <c r="F25" s="797"/>
      <c r="G25" s="797"/>
      <c r="H25" s="797"/>
      <c r="I25" s="797"/>
      <c r="J25" s="797"/>
      <c r="K25" s="797"/>
      <c r="L25" s="797"/>
      <c r="M25" s="449"/>
      <c r="N25" s="196"/>
      <c r="O25" s="95"/>
      <c r="P25" s="783" t="str">
        <f>'Instrukcja wypełniania'!J282</f>
        <v>Ryczałt na koszty dojazdów środkami komunikacji miejscowej</v>
      </c>
      <c r="Q25" s="784"/>
      <c r="R25" s="784"/>
      <c r="S25" s="784"/>
      <c r="T25" s="784"/>
      <c r="U25" s="785"/>
      <c r="V25" s="490">
        <f>'Instrukcja wypełniania'!C282</f>
        <v>162.4</v>
      </c>
      <c r="W25" s="491">
        <f>'Instrukcja wypełniania'!D282</f>
        <v>19.6</v>
      </c>
      <c r="X25" s="491">
        <f>'Instrukcja wypełniania'!E282</f>
        <v>0</v>
      </c>
      <c r="Y25" s="491">
        <f>'Instrukcja wypełniania'!F282</f>
        <v>14</v>
      </c>
      <c r="Z25" s="491">
        <f>'Instrukcja wypełniania'!G282</f>
        <v>23.6</v>
      </c>
      <c r="AA25" s="491"/>
      <c r="AB25" s="492"/>
      <c r="AC25" s="180"/>
      <c r="AD25" s="107"/>
      <c r="AE25" s="249"/>
      <c r="AG25" s="501">
        <f>SUM(V25:AA25)</f>
        <v>219.6</v>
      </c>
    </row>
    <row r="26" spans="2:31" s="96" customFormat="1" ht="26.25" customHeight="1" thickBot="1">
      <c r="B26" s="94"/>
      <c r="C26" s="125"/>
      <c r="D26" s="98"/>
      <c r="E26" s="391"/>
      <c r="F26" s="187"/>
      <c r="G26" s="33"/>
      <c r="H26" s="391"/>
      <c r="I26" s="391"/>
      <c r="J26" s="391"/>
      <c r="K26" s="98"/>
      <c r="L26" s="98"/>
      <c r="M26" s="171"/>
      <c r="N26" s="196"/>
      <c r="O26" s="95"/>
      <c r="P26" s="780" t="s">
        <v>363</v>
      </c>
      <c r="Q26" s="781"/>
      <c r="R26" s="781"/>
      <c r="S26" s="781"/>
      <c r="T26" s="781"/>
      <c r="U26" s="782"/>
      <c r="V26" s="482">
        <f>SUM(V12:V21)+V23+V25</f>
        <v>771.4</v>
      </c>
      <c r="W26" s="483">
        <f aca="true" t="shared" si="0" ref="W26:AB26">SUM(W12:W21)+W23+W25</f>
        <v>162.6</v>
      </c>
      <c r="X26" s="483">
        <f>SUM(X12:X21)+X23+X25</f>
        <v>539</v>
      </c>
      <c r="Y26" s="483">
        <f t="shared" si="0"/>
        <v>49</v>
      </c>
      <c r="Z26" s="483">
        <f t="shared" si="0"/>
        <v>148.6</v>
      </c>
      <c r="AA26" s="483">
        <f t="shared" si="0"/>
        <v>347.95000000000005</v>
      </c>
      <c r="AB26" s="453">
        <f t="shared" si="0"/>
        <v>0</v>
      </c>
      <c r="AC26" s="180"/>
      <c r="AD26" s="107"/>
      <c r="AE26" s="249"/>
    </row>
    <row r="27" spans="2:31" ht="8.25" customHeight="1" thickBot="1">
      <c r="B27" s="23"/>
      <c r="C27" s="125"/>
      <c r="D27" s="33"/>
      <c r="E27" s="454"/>
      <c r="F27" s="455"/>
      <c r="G27" s="98"/>
      <c r="H27" s="98"/>
      <c r="I27" s="454"/>
      <c r="J27" s="98"/>
      <c r="K27" s="98"/>
      <c r="L27" s="98"/>
      <c r="M27" s="171"/>
      <c r="N27" s="196"/>
      <c r="O27" s="32"/>
      <c r="P27" s="33"/>
      <c r="Q27" s="132"/>
      <c r="R27" s="132"/>
      <c r="S27" s="132"/>
      <c r="T27" s="132"/>
      <c r="U27" s="132"/>
      <c r="V27" s="452"/>
      <c r="W27" s="452"/>
      <c r="X27" s="452"/>
      <c r="Y27" s="452"/>
      <c r="Z27" s="452"/>
      <c r="AA27" s="452"/>
      <c r="AB27" s="452"/>
      <c r="AC27" s="180"/>
      <c r="AD27" s="25"/>
      <c r="AE27" s="255"/>
    </row>
    <row r="28" spans="2:33" s="96" customFormat="1" ht="32.25" customHeight="1">
      <c r="B28" s="94"/>
      <c r="C28" s="458"/>
      <c r="D28" s="459"/>
      <c r="E28" s="190" t="s">
        <v>4</v>
      </c>
      <c r="F28" s="456"/>
      <c r="G28" s="457"/>
      <c r="H28" s="190" t="s">
        <v>124</v>
      </c>
      <c r="I28" s="190"/>
      <c r="J28" s="457"/>
      <c r="K28" s="191"/>
      <c r="L28" s="191"/>
      <c r="M28" s="179"/>
      <c r="N28" s="196"/>
      <c r="O28" s="95"/>
      <c r="P28" s="786" t="s">
        <v>8</v>
      </c>
      <c r="Q28" s="787"/>
      <c r="R28" s="787"/>
      <c r="S28" s="787"/>
      <c r="T28" s="787"/>
      <c r="U28" s="788"/>
      <c r="V28" s="476">
        <f>'Instrukcja wypełniania'!C278</f>
        <v>0</v>
      </c>
      <c r="W28" s="472">
        <f>'Instrukcja wypełniania'!D278</f>
        <v>0</v>
      </c>
      <c r="X28" s="472">
        <f>'Instrukcja wypełniania'!E278</f>
        <v>0</v>
      </c>
      <c r="Y28" s="472">
        <f>'Instrukcja wypełniania'!F278</f>
        <v>0</v>
      </c>
      <c r="Z28" s="472">
        <f>'Instrukcja wypełniania'!G278</f>
        <v>0</v>
      </c>
      <c r="AA28" s="472"/>
      <c r="AB28" s="493"/>
      <c r="AC28" s="180"/>
      <c r="AD28" s="107"/>
      <c r="AE28" s="249"/>
      <c r="AG28" s="501">
        <f>SUM(V28:AA28)</f>
        <v>0</v>
      </c>
    </row>
    <row r="29" spans="2:35" s="96" customFormat="1" ht="15" customHeight="1">
      <c r="B29" s="94"/>
      <c r="C29" s="196"/>
      <c r="D29" s="196"/>
      <c r="E29" s="196"/>
      <c r="F29" s="196"/>
      <c r="G29" s="196"/>
      <c r="H29" s="196"/>
      <c r="I29" s="196"/>
      <c r="J29" s="196"/>
      <c r="K29" s="196"/>
      <c r="L29" s="196"/>
      <c r="M29" s="196"/>
      <c r="N29" s="196"/>
      <c r="O29" s="95"/>
      <c r="P29" s="809" t="str">
        <f>'Instrukcja wypełniania'!J277</f>
        <v>Różnica między ekwiwalentem za wyżywienie i dietami</v>
      </c>
      <c r="Q29" s="810"/>
      <c r="R29" s="810"/>
      <c r="S29" s="810"/>
      <c r="T29" s="810"/>
      <c r="U29" s="811"/>
      <c r="V29" s="798">
        <f>'Instrukcja wypełniania'!C277</f>
        <v>0</v>
      </c>
      <c r="W29" s="800">
        <f>'Instrukcja wypełniania'!D277</f>
        <v>128.82999999999998</v>
      </c>
      <c r="X29" s="800">
        <f>'Instrukcja wypełniania'!E277</f>
        <v>955.5</v>
      </c>
      <c r="Y29" s="800">
        <f>'Instrukcja wypełniania'!F277</f>
        <v>0</v>
      </c>
      <c r="Z29" s="800">
        <f>'Instrukcja wypełniania'!G277</f>
        <v>0</v>
      </c>
      <c r="AA29" s="800"/>
      <c r="AB29" s="814"/>
      <c r="AC29" s="180"/>
      <c r="AD29" s="107"/>
      <c r="AE29" s="249"/>
      <c r="AG29" s="501">
        <f aca="true" t="shared" si="1" ref="AG29:AG35">SUM(V29:AA29)</f>
        <v>1084.33</v>
      </c>
      <c r="AH29"/>
      <c r="AI29"/>
    </row>
    <row r="30" spans="2:35" s="96" customFormat="1" ht="18.75" customHeight="1">
      <c r="B30" s="94"/>
      <c r="C30" s="197"/>
      <c r="D30" s="198"/>
      <c r="E30" s="512"/>
      <c r="F30" s="198"/>
      <c r="G30" s="198"/>
      <c r="H30" s="198"/>
      <c r="I30" s="198"/>
      <c r="J30" s="198"/>
      <c r="K30" s="198"/>
      <c r="L30" s="198"/>
      <c r="M30" s="199"/>
      <c r="N30" s="196"/>
      <c r="O30" s="95"/>
      <c r="P30" s="804"/>
      <c r="Q30" s="805"/>
      <c r="R30" s="805"/>
      <c r="S30" s="805"/>
      <c r="T30" s="805"/>
      <c r="U30" s="806"/>
      <c r="V30" s="798"/>
      <c r="W30" s="800"/>
      <c r="X30" s="800"/>
      <c r="Y30" s="800"/>
      <c r="Z30" s="800"/>
      <c r="AA30" s="800"/>
      <c r="AB30" s="814"/>
      <c r="AC30" s="180"/>
      <c r="AD30" s="107"/>
      <c r="AE30" s="249"/>
      <c r="AG30" s="460">
        <f t="shared" si="1"/>
        <v>0</v>
      </c>
      <c r="AH30"/>
      <c r="AI30"/>
    </row>
    <row r="31" spans="2:35" s="96" customFormat="1" ht="33" customHeight="1">
      <c r="B31" s="94"/>
      <c r="C31" s="448"/>
      <c r="D31" s="249"/>
      <c r="E31" s="797" t="s">
        <v>127</v>
      </c>
      <c r="F31" s="797"/>
      <c r="G31" s="797"/>
      <c r="H31" s="797"/>
      <c r="I31" s="797"/>
      <c r="J31" s="797"/>
      <c r="K31" s="797"/>
      <c r="L31" s="797"/>
      <c r="M31" s="449"/>
      <c r="N31" s="196"/>
      <c r="O31" s="95"/>
      <c r="P31" s="783" t="str">
        <f>'Instrukcja wypełniania'!J279</f>
        <v>Diety za pobyt w szpitalu lub innym zakładzie leczniczym</v>
      </c>
      <c r="Q31" s="784"/>
      <c r="R31" s="784"/>
      <c r="S31" s="784"/>
      <c r="T31" s="784"/>
      <c r="U31" s="785"/>
      <c r="V31" s="477">
        <f>'Instrukcja wypełniania'!C279</f>
        <v>0</v>
      </c>
      <c r="W31" s="473">
        <f>'Instrukcja wypełniania'!D279</f>
        <v>0</v>
      </c>
      <c r="X31" s="473">
        <f>'Instrukcja wypełniania'!E279</f>
        <v>0</v>
      </c>
      <c r="Y31" s="473">
        <f>'Instrukcja wypełniania'!F279</f>
        <v>0</v>
      </c>
      <c r="Z31" s="473">
        <f>'Instrukcja wypełniania'!G279</f>
        <v>0</v>
      </c>
      <c r="AA31" s="505"/>
      <c r="AB31" s="494"/>
      <c r="AC31" s="180"/>
      <c r="AD31" s="107"/>
      <c r="AE31" s="249"/>
      <c r="AG31" s="460"/>
      <c r="AH31"/>
      <c r="AI31"/>
    </row>
    <row r="32" spans="2:35" s="96" customFormat="1" ht="33" customHeight="1">
      <c r="B32" s="94"/>
      <c r="C32" s="448"/>
      <c r="D32" s="249"/>
      <c r="J32" s="249"/>
      <c r="K32" s="249"/>
      <c r="L32" s="249"/>
      <c r="M32" s="449"/>
      <c r="N32" s="196"/>
      <c r="O32" s="95"/>
      <c r="P32" s="783" t="str">
        <f>'Instrukcja wypełniania'!J283</f>
        <v>Koszty noclegów według rachunków</v>
      </c>
      <c r="Q32" s="784"/>
      <c r="R32" s="784"/>
      <c r="S32" s="784"/>
      <c r="T32" s="784"/>
      <c r="U32" s="785"/>
      <c r="V32" s="477">
        <f>'Instrukcja wypełniania'!C283</f>
        <v>360</v>
      </c>
      <c r="W32" s="473">
        <f>'Instrukcja wypełniania'!D283</f>
        <v>450</v>
      </c>
      <c r="X32" s="473">
        <f>'Instrukcja wypełniania'!E283</f>
        <v>360</v>
      </c>
      <c r="Y32" s="473">
        <f>'Instrukcja wypełniania'!F283</f>
        <v>58</v>
      </c>
      <c r="Z32" s="473">
        <f>'Instrukcja wypełniania'!G283</f>
        <v>1000</v>
      </c>
      <c r="AA32" s="505"/>
      <c r="AB32" s="494"/>
      <c r="AC32" s="180"/>
      <c r="AD32" s="107"/>
      <c r="AE32" s="249"/>
      <c r="AG32" s="460"/>
      <c r="AH32"/>
      <c r="AI32"/>
    </row>
    <row r="33" spans="2:35" s="96" customFormat="1" ht="16.5" customHeight="1">
      <c r="B33" s="94"/>
      <c r="C33" s="125"/>
      <c r="E33"/>
      <c r="F33"/>
      <c r="G33"/>
      <c r="H33"/>
      <c r="I33"/>
      <c r="J33"/>
      <c r="K33"/>
      <c r="L33"/>
      <c r="M33" s="200"/>
      <c r="N33" s="196"/>
      <c r="O33" s="95"/>
      <c r="P33" s="791" t="s">
        <v>116</v>
      </c>
      <c r="Q33" s="792"/>
      <c r="R33" s="792"/>
      <c r="S33" s="792"/>
      <c r="T33" s="792"/>
      <c r="U33" s="793"/>
      <c r="V33" s="798">
        <f>'Instrukcja wypełniania'!C280</f>
        <v>0</v>
      </c>
      <c r="W33" s="800">
        <f>'Instrukcja wypełniania'!D280</f>
        <v>37.5</v>
      </c>
      <c r="X33" s="800">
        <f>'Instrukcja wypełniania'!E280</f>
        <v>450</v>
      </c>
      <c r="Y33" s="800">
        <f>'Instrukcja wypełniania'!F280</f>
        <v>50</v>
      </c>
      <c r="Z33" s="800">
        <f>'Instrukcja wypełniania'!G280</f>
        <v>75</v>
      </c>
      <c r="AA33" s="789"/>
      <c r="AB33" s="814"/>
      <c r="AC33" s="180"/>
      <c r="AD33" s="107"/>
      <c r="AE33" s="249"/>
      <c r="AG33" s="501">
        <f t="shared" si="1"/>
        <v>612.5</v>
      </c>
      <c r="AH33"/>
      <c r="AI33"/>
    </row>
    <row r="34" spans="2:35" s="96" customFormat="1" ht="18" customHeight="1">
      <c r="B34" s="94"/>
      <c r="C34" s="125"/>
      <c r="E34" s="520" t="s">
        <v>149</v>
      </c>
      <c r="F34" s="755" t="s">
        <v>221</v>
      </c>
      <c r="G34" s="755"/>
      <c r="H34" s="520" t="s">
        <v>466</v>
      </c>
      <c r="J34"/>
      <c r="K34"/>
      <c r="L34"/>
      <c r="M34" s="200"/>
      <c r="N34" s="196"/>
      <c r="O34" s="95"/>
      <c r="P34" s="794"/>
      <c r="Q34" s="795"/>
      <c r="R34" s="795"/>
      <c r="S34" s="795"/>
      <c r="T34" s="795"/>
      <c r="U34" s="796"/>
      <c r="V34" s="798"/>
      <c r="W34" s="800"/>
      <c r="X34" s="800"/>
      <c r="Y34" s="800"/>
      <c r="Z34" s="800"/>
      <c r="AA34" s="790"/>
      <c r="AB34" s="814"/>
      <c r="AC34" s="180"/>
      <c r="AD34" s="107"/>
      <c r="AE34" s="249"/>
      <c r="AG34" s="460">
        <f t="shared" si="1"/>
        <v>0</v>
      </c>
      <c r="AH34"/>
      <c r="AI34"/>
    </row>
    <row r="35" spans="2:35" s="96" customFormat="1" ht="33" customHeight="1" thickBot="1">
      <c r="B35" s="94"/>
      <c r="C35" s="125"/>
      <c r="D35" s="98"/>
      <c r="E35" s="391"/>
      <c r="F35" s="799" t="s">
        <v>249</v>
      </c>
      <c r="G35" s="799"/>
      <c r="H35" s="475"/>
      <c r="I35" s="475"/>
      <c r="J35" s="475"/>
      <c r="K35" s="475"/>
      <c r="L35" s="475"/>
      <c r="M35" s="171"/>
      <c r="N35" s="196"/>
      <c r="O35" s="95"/>
      <c r="P35" s="791" t="s">
        <v>117</v>
      </c>
      <c r="Q35" s="792"/>
      <c r="R35" s="792"/>
      <c r="S35" s="792"/>
      <c r="T35" s="792"/>
      <c r="U35" s="793"/>
      <c r="V35" s="510">
        <f>'Instrukcja wypełniania'!C284</f>
        <v>4</v>
      </c>
      <c r="W35" s="505">
        <f>'Instrukcja wypełniania'!D284</f>
        <v>154</v>
      </c>
      <c r="X35" s="505">
        <f>'Instrukcja wypełniania'!E284</f>
        <v>4</v>
      </c>
      <c r="Y35" s="505">
        <f>'Instrukcja wypełniania'!F284</f>
        <v>0</v>
      </c>
      <c r="Z35" s="505">
        <f>'Instrukcja wypełniania'!G284</f>
        <v>4</v>
      </c>
      <c r="AA35" s="505"/>
      <c r="AB35" s="511"/>
      <c r="AC35" s="180"/>
      <c r="AD35" s="107"/>
      <c r="AE35" s="249"/>
      <c r="AG35" s="501">
        <f t="shared" si="1"/>
        <v>166</v>
      </c>
      <c r="AH35"/>
      <c r="AI35"/>
    </row>
    <row r="36" spans="2:35" s="96" customFormat="1" ht="33.75" customHeight="1" thickBot="1">
      <c r="B36" s="94"/>
      <c r="C36" s="129"/>
      <c r="D36" s="98"/>
      <c r="E36" s="391"/>
      <c r="F36" s="799" t="str">
        <f>$W$10</f>
        <v>EUR</v>
      </c>
      <c r="G36" s="799"/>
      <c r="H36" s="475"/>
      <c r="I36" s="475"/>
      <c r="J36" s="475"/>
      <c r="K36" s="475"/>
      <c r="L36" s="475"/>
      <c r="M36" s="171"/>
      <c r="N36" s="196"/>
      <c r="O36" s="95"/>
      <c r="P36" s="756" t="s">
        <v>364</v>
      </c>
      <c r="Q36" s="757"/>
      <c r="R36" s="757"/>
      <c r="S36" s="757"/>
      <c r="T36" s="757"/>
      <c r="U36" s="758"/>
      <c r="V36" s="514">
        <f>V26+V28+V29+V33+V35+V32+V31</f>
        <v>1135.4</v>
      </c>
      <c r="W36" s="515">
        <f aca="true" t="shared" si="2" ref="W36:AB36">W26+W28+W29+W33+W35+W32+W31</f>
        <v>932.93</v>
      </c>
      <c r="X36" s="515">
        <f t="shared" si="2"/>
        <v>2308.5</v>
      </c>
      <c r="Y36" s="515">
        <f t="shared" si="2"/>
        <v>157</v>
      </c>
      <c r="Z36" s="515">
        <f t="shared" si="2"/>
        <v>1227.6</v>
      </c>
      <c r="AA36" s="515">
        <f t="shared" si="2"/>
        <v>347.95000000000005</v>
      </c>
      <c r="AB36" s="516">
        <f t="shared" si="2"/>
        <v>0</v>
      </c>
      <c r="AC36" s="180"/>
      <c r="AD36" s="107"/>
      <c r="AE36" s="249"/>
      <c r="AG36"/>
      <c r="AH36"/>
      <c r="AI36"/>
    </row>
    <row r="37" spans="2:35" s="96" customFormat="1" ht="33" customHeight="1" thickBot="1">
      <c r="B37" s="94"/>
      <c r="C37" s="129"/>
      <c r="D37" s="98"/>
      <c r="E37" s="391"/>
      <c r="F37" s="767" t="str">
        <f>$X$10</f>
        <v>SEK</v>
      </c>
      <c r="G37" s="767"/>
      <c r="H37" s="475"/>
      <c r="I37" s="475"/>
      <c r="J37" s="475"/>
      <c r="K37" s="475"/>
      <c r="L37" s="475"/>
      <c r="M37" s="200"/>
      <c r="N37" s="196"/>
      <c r="O37" s="95"/>
      <c r="P37" s="98"/>
      <c r="V37" s="462"/>
      <c r="W37" s="462"/>
      <c r="X37" s="462"/>
      <c r="Y37" s="462"/>
      <c r="Z37" s="462"/>
      <c r="AA37" s="462"/>
      <c r="AB37" s="462"/>
      <c r="AC37" s="180"/>
      <c r="AD37" s="107"/>
      <c r="AE37" s="249"/>
      <c r="AG37"/>
      <c r="AH37"/>
      <c r="AI37"/>
    </row>
    <row r="38" spans="2:35" s="96" customFormat="1" ht="33.75" customHeight="1">
      <c r="B38" s="94"/>
      <c r="C38" s="129"/>
      <c r="D38" s="98"/>
      <c r="E38" s="391"/>
      <c r="F38" s="767" t="str">
        <f>$Y$10</f>
        <v>GBP</v>
      </c>
      <c r="G38" s="767"/>
      <c r="H38" s="475"/>
      <c r="I38" s="475"/>
      <c r="J38" s="475"/>
      <c r="K38" s="475"/>
      <c r="L38" s="475"/>
      <c r="M38" s="200"/>
      <c r="N38" s="196"/>
      <c r="O38" s="95"/>
      <c r="P38" s="759" t="s">
        <v>119</v>
      </c>
      <c r="Q38" s="760"/>
      <c r="R38" s="760"/>
      <c r="S38" s="760"/>
      <c r="T38" s="760"/>
      <c r="U38" s="761"/>
      <c r="V38" s="478">
        <f>IF(ISERROR(HLOOKUP(V$10,'Polecenie wyjazdu'!$L$28:$S$29,2,FALSE))=FALSE,HLOOKUP(V$10,'Polecenie wyjazdu'!$L$28:$S$29,2,FALSE),0)</f>
        <v>3150.33</v>
      </c>
      <c r="W38" s="479">
        <f>IF(ISERROR(HLOOKUP(W$10,'Polecenie wyjazdu'!$L$28:$S$29,2,FALSE))=FALSE,HLOOKUP(W$10,'Polecenie wyjazdu'!$L$28:$S$29,2,FALSE),0)</f>
        <v>438.83000000000004</v>
      </c>
      <c r="X38" s="479">
        <f>IF(ISERROR(HLOOKUP(X$10,'Polecenie wyjazdu'!$L$28:$S$29,2,FALSE))=FALSE,HLOOKUP(X$10,'Polecenie wyjazdu'!$L$28:$S$29,2,FALSE),0)</f>
        <v>1300.5</v>
      </c>
      <c r="Y38" s="479">
        <f>IF(ISERROR(HLOOKUP(Y$10,'Polecenie wyjazdu'!$L$28:$S$29,2,FALSE))=FALSE,HLOOKUP(Y$10,'Polecenie wyjazdu'!$L$28:$S$29,2,FALSE),0)</f>
        <v>99.17</v>
      </c>
      <c r="Z38" s="479">
        <f>IF(ISERROR(HLOOKUP(Z$10,'Polecenie wyjazdu'!$L$28:$S$29,2,FALSE))=FALSE,HLOOKUP(Z$10,'Polecenie wyjazdu'!$L$28:$S$29,2,FALSE),0)</f>
        <v>417.16999999999996</v>
      </c>
      <c r="AA38" s="479">
        <f>IF(ISERROR(HLOOKUP(AA$10,'Polecenie wyjazdu'!$L$28:$S$29,2,FALSE))=FALSE,HLOOKUP(AA$10,'Polecenie wyjazdu'!$L$28:$S$29,2,FALSE),0)</f>
        <v>500</v>
      </c>
      <c r="AB38" s="493"/>
      <c r="AC38" s="180"/>
      <c r="AD38" s="107"/>
      <c r="AE38" s="249"/>
      <c r="AG38"/>
      <c r="AH38"/>
      <c r="AI38"/>
    </row>
    <row r="39" spans="2:35" ht="33" customHeight="1">
      <c r="B39" s="23"/>
      <c r="C39" s="125"/>
      <c r="D39" s="33"/>
      <c r="E39" s="391"/>
      <c r="F39" s="767" t="str">
        <f>$Z$10</f>
        <v>USD</v>
      </c>
      <c r="G39" s="767"/>
      <c r="H39" s="475"/>
      <c r="I39" s="475"/>
      <c r="J39" s="475"/>
      <c r="K39" s="475"/>
      <c r="L39" s="475"/>
      <c r="M39" s="171"/>
      <c r="N39" s="196"/>
      <c r="O39" s="32"/>
      <c r="P39" s="762" t="s">
        <v>120</v>
      </c>
      <c r="Q39" s="763"/>
      <c r="R39" s="763"/>
      <c r="S39" s="763"/>
      <c r="T39" s="763"/>
      <c r="U39" s="764"/>
      <c r="V39" s="480">
        <f aca="true" t="shared" si="3" ref="V39:AA39">IF(V36-V38&gt;0,(V36-V38),0)</f>
        <v>0</v>
      </c>
      <c r="W39" s="481">
        <f t="shared" si="3"/>
        <v>494.0999999999999</v>
      </c>
      <c r="X39" s="481">
        <f t="shared" si="3"/>
        <v>1008</v>
      </c>
      <c r="Y39" s="481">
        <f t="shared" si="3"/>
        <v>57.83</v>
      </c>
      <c r="Z39" s="481">
        <f t="shared" si="3"/>
        <v>810.43</v>
      </c>
      <c r="AA39" s="481">
        <f t="shared" si="3"/>
        <v>0</v>
      </c>
      <c r="AB39" s="534">
        <f>IF(AB36-AB38&gt;0,(AB36-AB38),0)</f>
        <v>0</v>
      </c>
      <c r="AC39" s="180"/>
      <c r="AD39" s="25"/>
      <c r="AE39" s="255"/>
      <c r="AG39"/>
      <c r="AH39"/>
      <c r="AI39"/>
    </row>
    <row r="40" spans="2:35" ht="33" customHeight="1" thickBot="1">
      <c r="B40" s="23"/>
      <c r="C40" s="125"/>
      <c r="D40" s="33"/>
      <c r="E40" s="391"/>
      <c r="F40" s="754" t="str">
        <f>$AA$10</f>
        <v>PLN</v>
      </c>
      <c r="G40" s="754"/>
      <c r="H40" s="475"/>
      <c r="I40" s="475"/>
      <c r="J40" s="475"/>
      <c r="K40" s="475"/>
      <c r="L40" s="475"/>
      <c r="M40" s="171"/>
      <c r="N40" s="196"/>
      <c r="O40" s="32"/>
      <c r="P40" s="780" t="s">
        <v>123</v>
      </c>
      <c r="Q40" s="781"/>
      <c r="R40" s="781"/>
      <c r="S40" s="781"/>
      <c r="T40" s="781"/>
      <c r="U40" s="782"/>
      <c r="V40" s="482">
        <f aca="true" t="shared" si="4" ref="V40:AA40">IF(V36-V38&lt;0,(V36-V38)*(-1),0)</f>
        <v>2014.9299999999998</v>
      </c>
      <c r="W40" s="483">
        <f t="shared" si="4"/>
        <v>0</v>
      </c>
      <c r="X40" s="483">
        <f t="shared" si="4"/>
        <v>0</v>
      </c>
      <c r="Y40" s="483">
        <f t="shared" si="4"/>
        <v>0</v>
      </c>
      <c r="Z40" s="483">
        <f t="shared" si="4"/>
        <v>0</v>
      </c>
      <c r="AA40" s="483">
        <f t="shared" si="4"/>
        <v>152.04999999999995</v>
      </c>
      <c r="AB40" s="453">
        <f>IF(AB36-AB38&lt;0,(AB36-AB38)*(-1),0)</f>
        <v>0</v>
      </c>
      <c r="AC40" s="180"/>
      <c r="AD40" s="25"/>
      <c r="AE40" s="255"/>
      <c r="AG40"/>
      <c r="AH40"/>
      <c r="AI40"/>
    </row>
    <row r="41" spans="2:31" ht="23.25" customHeight="1">
      <c r="B41" s="23"/>
      <c r="C41" s="125"/>
      <c r="D41"/>
      <c r="L41" s="11"/>
      <c r="M41" s="171"/>
      <c r="N41" s="196"/>
      <c r="O41" s="67"/>
      <c r="P41" s="489"/>
      <c r="Q41" s="495"/>
      <c r="R41" s="495"/>
      <c r="S41" s="70"/>
      <c r="T41" s="70"/>
      <c r="U41" s="70"/>
      <c r="W41" s="315"/>
      <c r="X41" s="315"/>
      <c r="Y41" s="315"/>
      <c r="Z41" s="315"/>
      <c r="AA41" s="315"/>
      <c r="AB41" s="315"/>
      <c r="AC41" s="180"/>
      <c r="AD41" s="25"/>
      <c r="AE41" s="255"/>
    </row>
    <row r="42" spans="2:31" ht="15" customHeight="1">
      <c r="B42" s="23"/>
      <c r="C42" s="125"/>
      <c r="D42"/>
      <c r="L42" s="11"/>
      <c r="M42" s="171"/>
      <c r="N42" s="196"/>
      <c r="O42" s="196"/>
      <c r="P42" s="196"/>
      <c r="Q42" s="196"/>
      <c r="R42" s="196"/>
      <c r="S42" s="196"/>
      <c r="T42" s="196"/>
      <c r="U42" s="196"/>
      <c r="V42" s="499"/>
      <c r="AB42" s="315"/>
      <c r="AC42" s="180"/>
      <c r="AD42" s="25"/>
      <c r="AE42" s="255"/>
    </row>
    <row r="43" spans="2:31" ht="24" customHeight="1">
      <c r="B43" s="23"/>
      <c r="C43" s="125"/>
      <c r="D43"/>
      <c r="E43" s="391"/>
      <c r="H43" s="391"/>
      <c r="I43" s="391"/>
      <c r="J43" s="391"/>
      <c r="K43" s="469"/>
      <c r="L43" s="469"/>
      <c r="M43" s="171"/>
      <c r="N43" s="196"/>
      <c r="O43" s="26"/>
      <c r="P43" s="513" t="s">
        <v>128</v>
      </c>
      <c r="Q43" s="496"/>
      <c r="R43" s="496"/>
      <c r="S43" s="72"/>
      <c r="T43" s="28"/>
      <c r="U43" s="497"/>
      <c r="V43" s="499"/>
      <c r="W43" s="517" t="s">
        <v>121</v>
      </c>
      <c r="Y43" s="315"/>
      <c r="Z43" s="315"/>
      <c r="AA43" s="315"/>
      <c r="AC43" s="180"/>
      <c r="AD43" s="25"/>
      <c r="AE43" s="255"/>
    </row>
    <row r="44" spans="2:31" ht="25.5" customHeight="1">
      <c r="B44" s="23"/>
      <c r="C44" s="125"/>
      <c r="D44"/>
      <c r="E44" s="454" t="s">
        <v>4</v>
      </c>
      <c r="F44" s="390"/>
      <c r="G44" s="390"/>
      <c r="H44" s="454" t="s">
        <v>52</v>
      </c>
      <c r="I44" s="454"/>
      <c r="J44" s="210"/>
      <c r="K44"/>
      <c r="L44"/>
      <c r="M44" s="171"/>
      <c r="N44" s="196"/>
      <c r="O44" s="32"/>
      <c r="P44" s="521" t="s">
        <v>149</v>
      </c>
      <c r="Q44" s="323" t="str">
        <f aca="true" t="shared" si="5" ref="Q44:Q50">F34</f>
        <v>Waluta</v>
      </c>
      <c r="R44" s="521" t="str">
        <f>H34</f>
        <v>Kwota słownie</v>
      </c>
      <c r="T44" s="34"/>
      <c r="U44" s="497"/>
      <c r="V44" s="499"/>
      <c r="AC44" s="180"/>
      <c r="AD44" s="25"/>
      <c r="AE44" s="255"/>
    </row>
    <row r="45" spans="2:31" s="133" customFormat="1" ht="25.5" customHeight="1">
      <c r="B45" s="23"/>
      <c r="C45" s="125"/>
      <c r="D45"/>
      <c r="F45" s="455"/>
      <c r="G45" s="210"/>
      <c r="K45" s="98"/>
      <c r="L45" s="96"/>
      <c r="M45" s="171"/>
      <c r="N45" s="196"/>
      <c r="O45" s="247"/>
      <c r="P45" s="391"/>
      <c r="Q45" s="470" t="str">
        <f t="shared" si="5"/>
        <v>DKK</v>
      </c>
      <c r="R45" s="474"/>
      <c r="S45" s="474"/>
      <c r="T45" s="34"/>
      <c r="U45" s="497"/>
      <c r="V45" s="519"/>
      <c r="W45" s="298"/>
      <c r="X45" s="11"/>
      <c r="Y45" s="298"/>
      <c r="Z45" s="391"/>
      <c r="AA45" s="391"/>
      <c r="AB45" s="255"/>
      <c r="AC45" s="256"/>
      <c r="AD45" s="25"/>
      <c r="AE45" s="255"/>
    </row>
    <row r="46" spans="2:31" ht="25.5" customHeight="1">
      <c r="B46" s="23"/>
      <c r="C46" s="32"/>
      <c r="D46" s="463"/>
      <c r="M46" s="34"/>
      <c r="N46" s="196"/>
      <c r="O46" s="32"/>
      <c r="P46" s="391"/>
      <c r="Q46" s="470" t="str">
        <f t="shared" si="5"/>
        <v>EUR</v>
      </c>
      <c r="R46" s="474"/>
      <c r="S46" s="474"/>
      <c r="T46" s="34"/>
      <c r="U46" s="497"/>
      <c r="V46" s="247"/>
      <c r="W46" s="518" t="s">
        <v>4</v>
      </c>
      <c r="X46" s="133"/>
      <c r="Y46" s="61" t="s">
        <v>51</v>
      </c>
      <c r="Z46" s="133"/>
      <c r="AA46" s="255"/>
      <c r="AB46" s="33"/>
      <c r="AC46" s="180"/>
      <c r="AD46" s="25"/>
      <c r="AE46" s="255"/>
    </row>
    <row r="47" spans="2:31" ht="25.5" customHeight="1">
      <c r="B47" s="23"/>
      <c r="C47" s="464"/>
      <c r="D47" s="463"/>
      <c r="M47" s="465"/>
      <c r="N47" s="196"/>
      <c r="O47" s="32"/>
      <c r="P47" s="391"/>
      <c r="Q47" s="470" t="str">
        <f t="shared" si="5"/>
        <v>SEK</v>
      </c>
      <c r="R47" s="474"/>
      <c r="S47" s="474"/>
      <c r="T47" s="34"/>
      <c r="U47" s="497"/>
      <c r="V47" s="247"/>
      <c r="X47" s="522"/>
      <c r="Y47" s="522"/>
      <c r="Z47" s="522"/>
      <c r="AC47" s="180"/>
      <c r="AD47" s="25"/>
      <c r="AE47" s="255"/>
    </row>
    <row r="48" spans="2:31" ht="25.5" customHeight="1">
      <c r="B48" s="23"/>
      <c r="C48" s="464"/>
      <c r="D48" s="463"/>
      <c r="M48" s="465"/>
      <c r="N48" s="196"/>
      <c r="O48" s="32"/>
      <c r="P48" s="391"/>
      <c r="Q48" s="470" t="str">
        <f t="shared" si="5"/>
        <v>GBP</v>
      </c>
      <c r="R48" s="474"/>
      <c r="S48" s="474"/>
      <c r="T48" s="34"/>
      <c r="U48" s="497"/>
      <c r="V48" s="32"/>
      <c r="X48" s="522"/>
      <c r="Y48" s="522"/>
      <c r="Z48" s="522"/>
      <c r="AB48" s="33"/>
      <c r="AC48" s="180"/>
      <c r="AD48" s="25"/>
      <c r="AE48" s="255"/>
    </row>
    <row r="49" spans="2:31" ht="25.5" customHeight="1">
      <c r="B49" s="23"/>
      <c r="C49" s="464"/>
      <c r="D49" s="463"/>
      <c r="M49" s="465"/>
      <c r="N49" s="196"/>
      <c r="O49" s="32"/>
      <c r="P49" s="391"/>
      <c r="Q49" s="470" t="str">
        <f t="shared" si="5"/>
        <v>USD</v>
      </c>
      <c r="R49" s="474"/>
      <c r="S49" s="474"/>
      <c r="T49" s="34"/>
      <c r="U49" s="497"/>
      <c r="V49" s="32"/>
      <c r="W49" s="779" t="s">
        <v>469</v>
      </c>
      <c r="X49" s="779"/>
      <c r="Y49" s="779"/>
      <c r="Z49" s="779"/>
      <c r="AA49" s="765">
        <f>'Instrukcja wypełniania'!G245</f>
        <v>10</v>
      </c>
      <c r="AB49" s="33"/>
      <c r="AC49" s="180"/>
      <c r="AD49" s="25"/>
      <c r="AE49" s="255"/>
    </row>
    <row r="50" spans="2:31" ht="25.5" customHeight="1">
      <c r="B50" s="23"/>
      <c r="C50" s="464"/>
      <c r="D50" s="463"/>
      <c r="E50" s="222" t="s">
        <v>125</v>
      </c>
      <c r="F50" s="833"/>
      <c r="G50" s="833"/>
      <c r="H50" s="833"/>
      <c r="I50" s="833"/>
      <c r="J50" s="833"/>
      <c r="K50" s="833"/>
      <c r="L50" s="833"/>
      <c r="M50" s="465"/>
      <c r="N50" s="196"/>
      <c r="O50" s="32"/>
      <c r="P50" s="391"/>
      <c r="Q50" s="470" t="str">
        <f t="shared" si="5"/>
        <v>PLN</v>
      </c>
      <c r="R50" s="474"/>
      <c r="S50" s="474"/>
      <c r="T50" s="34"/>
      <c r="U50" s="497"/>
      <c r="V50" s="32"/>
      <c r="W50" s="779"/>
      <c r="X50" s="779"/>
      <c r="Y50" s="779"/>
      <c r="Z50" s="779"/>
      <c r="AA50" s="766"/>
      <c r="AB50" s="33"/>
      <c r="AC50" s="180"/>
      <c r="AD50" s="25"/>
      <c r="AE50" s="255"/>
    </row>
    <row r="51" spans="2:31" ht="25.5" customHeight="1">
      <c r="B51" s="23"/>
      <c r="C51" s="464"/>
      <c r="D51" s="463"/>
      <c r="E51" s="33"/>
      <c r="F51" s="33"/>
      <c r="G51" s="33"/>
      <c r="H51" s="33"/>
      <c r="I51" s="33"/>
      <c r="J51" s="33"/>
      <c r="K51" s="33"/>
      <c r="L51" s="56"/>
      <c r="M51" s="465"/>
      <c r="N51" s="196"/>
      <c r="O51" s="32"/>
      <c r="P51" s="33"/>
      <c r="T51" s="34"/>
      <c r="U51" s="497"/>
      <c r="V51" s="32"/>
      <c r="W51" s="33"/>
      <c r="X51" s="33"/>
      <c r="Y51" s="33"/>
      <c r="Z51" s="33"/>
      <c r="AA51" s="33"/>
      <c r="AB51" s="33"/>
      <c r="AC51" s="180"/>
      <c r="AD51" s="25"/>
      <c r="AE51" s="255"/>
    </row>
    <row r="52" spans="2:31" ht="25.5" customHeight="1">
      <c r="B52" s="23"/>
      <c r="C52" s="464"/>
      <c r="D52" s="463"/>
      <c r="E52" s="222" t="s">
        <v>126</v>
      </c>
      <c r="F52" s="391"/>
      <c r="G52" s="391"/>
      <c r="H52" s="391"/>
      <c r="I52" s="391"/>
      <c r="J52" s="391"/>
      <c r="K52" s="391"/>
      <c r="L52" s="391"/>
      <c r="M52" s="465"/>
      <c r="N52" s="196"/>
      <c r="O52" s="32"/>
      <c r="P52" s="391"/>
      <c r="R52" s="474"/>
      <c r="S52" s="474"/>
      <c r="T52" s="34"/>
      <c r="U52" s="497"/>
      <c r="V52" s="32"/>
      <c r="W52" s="33"/>
      <c r="X52" s="33"/>
      <c r="Y52" s="33"/>
      <c r="Z52" s="33"/>
      <c r="AA52" s="33"/>
      <c r="AB52" s="33"/>
      <c r="AC52" s="180"/>
      <c r="AD52" s="25"/>
      <c r="AE52" s="255"/>
    </row>
    <row r="53" spans="2:31" ht="21" customHeight="1">
      <c r="B53" s="23"/>
      <c r="C53" s="464"/>
      <c r="D53" s="463"/>
      <c r="E53" s="222"/>
      <c r="F53" s="187"/>
      <c r="G53" s="187"/>
      <c r="H53" s="187"/>
      <c r="I53" s="187"/>
      <c r="J53" s="187"/>
      <c r="K53" s="187"/>
      <c r="L53" s="187"/>
      <c r="M53" s="465"/>
      <c r="N53" s="196"/>
      <c r="O53" s="32"/>
      <c r="P53" s="484" t="s">
        <v>4</v>
      </c>
      <c r="Q53" s="485"/>
      <c r="R53" s="484" t="s">
        <v>130</v>
      </c>
      <c r="T53" s="34"/>
      <c r="U53" s="497"/>
      <c r="V53" s="32"/>
      <c r="W53" s="33"/>
      <c r="X53" s="33"/>
      <c r="Y53" s="33"/>
      <c r="Z53" s="33"/>
      <c r="AA53" s="33"/>
      <c r="AB53" s="33"/>
      <c r="AC53" s="180"/>
      <c r="AD53" s="25"/>
      <c r="AE53" s="255"/>
    </row>
    <row r="54" spans="2:31" ht="14.25" customHeight="1">
      <c r="B54" s="23"/>
      <c r="C54" s="466"/>
      <c r="D54" s="467"/>
      <c r="E54" s="467"/>
      <c r="F54" s="467"/>
      <c r="G54" s="467"/>
      <c r="H54" s="467"/>
      <c r="I54" s="467"/>
      <c r="J54" s="467"/>
      <c r="K54" s="467"/>
      <c r="L54" s="467"/>
      <c r="M54" s="468"/>
      <c r="N54" s="196"/>
      <c r="O54" s="67"/>
      <c r="P54" s="70"/>
      <c r="Q54" s="70"/>
      <c r="R54" s="70"/>
      <c r="S54" s="70"/>
      <c r="T54" s="71"/>
      <c r="U54" s="497"/>
      <c r="V54" s="498"/>
      <c r="W54" s="69"/>
      <c r="X54" s="69"/>
      <c r="Y54" s="69"/>
      <c r="Z54" s="69"/>
      <c r="AA54" s="69"/>
      <c r="AB54" s="69"/>
      <c r="AC54" s="181"/>
      <c r="AD54" s="25"/>
      <c r="AE54" s="255"/>
    </row>
    <row r="55" spans="2:31" ht="15" customHeight="1">
      <c r="B55" s="83"/>
      <c r="C55" s="84"/>
      <c r="D55" s="84"/>
      <c r="E55" s="85"/>
      <c r="F55" s="85"/>
      <c r="G55" s="85"/>
      <c r="H55" s="85"/>
      <c r="I55" s="86"/>
      <c r="J55" s="86"/>
      <c r="K55" s="85"/>
      <c r="L55" s="87"/>
      <c r="M55" s="87"/>
      <c r="N55" s="87"/>
      <c r="O55" s="87"/>
      <c r="P55" s="87"/>
      <c r="Q55" s="87"/>
      <c r="R55" s="87"/>
      <c r="S55" s="87"/>
      <c r="T55" s="87"/>
      <c r="U55" s="87"/>
      <c r="V55" s="87"/>
      <c r="W55" s="87"/>
      <c r="X55" s="87"/>
      <c r="Y55" s="87"/>
      <c r="Z55" s="87"/>
      <c r="AA55" s="87"/>
      <c r="AB55" s="87"/>
      <c r="AC55" s="87"/>
      <c r="AD55" s="182"/>
      <c r="AE55" s="255"/>
    </row>
    <row r="56" spans="2:18" ht="19.5" customHeight="1" hidden="1">
      <c r="B56" s="33"/>
      <c r="C56" s="33"/>
      <c r="D56" s="33"/>
      <c r="E56" s="89"/>
      <c r="F56" s="89"/>
      <c r="G56" s="89"/>
      <c r="H56" s="89"/>
      <c r="I56" s="90"/>
      <c r="J56" s="90"/>
      <c r="K56" s="89"/>
      <c r="L56" s="110"/>
      <c r="M56" s="110"/>
      <c r="N56" s="110"/>
      <c r="O56" s="110"/>
      <c r="P56" s="110"/>
      <c r="Q56" s="110"/>
      <c r="R56" s="110"/>
    </row>
    <row r="57" spans="2:28" ht="14.25" hidden="1">
      <c r="B57"/>
      <c r="C57"/>
      <c r="D57"/>
      <c r="E57"/>
      <c r="F57"/>
      <c r="G57"/>
      <c r="H57"/>
      <c r="I57"/>
      <c r="J57"/>
      <c r="K57"/>
      <c r="L57"/>
      <c r="M57" s="11"/>
      <c r="N57" s="11"/>
      <c r="O57" s="11"/>
      <c r="P57" s="11"/>
      <c r="V57" s="506" t="str">
        <f>'Instrukcja wypełniania'!C264</f>
        <v>DKK</v>
      </c>
      <c r="W57" s="506" t="str">
        <f>'Instrukcja wypełniania'!D264</f>
        <v>EUR</v>
      </c>
      <c r="X57" s="506" t="str">
        <f>'Instrukcja wypełniania'!E264</f>
        <v>SEK</v>
      </c>
      <c r="Y57" s="506" t="str">
        <f>'Instrukcja wypełniania'!F264</f>
        <v>GBP</v>
      </c>
      <c r="Z57" s="506" t="str">
        <f>'Instrukcja wypełniania'!G264</f>
        <v>USD</v>
      </c>
      <c r="AA57" s="506">
        <f>'Instrukcja wypełniania'!H264</f>
        <v>0</v>
      </c>
      <c r="AB57" s="507"/>
    </row>
    <row r="58" spans="2:28" ht="14.25" hidden="1">
      <c r="B58"/>
      <c r="C58"/>
      <c r="D58"/>
      <c r="E58"/>
      <c r="F58"/>
      <c r="G58"/>
      <c r="H58"/>
      <c r="I58"/>
      <c r="J58"/>
      <c r="K58"/>
      <c r="L58"/>
      <c r="M58" s="11"/>
      <c r="N58" s="11"/>
      <c r="O58" s="11"/>
      <c r="P58" s="11"/>
      <c r="R58" s="33"/>
      <c r="S58" s="33"/>
      <c r="T58" s="33"/>
      <c r="U58" s="33"/>
      <c r="V58" s="508">
        <f>'Instrukcja wypełniania'!C277+'Instrukcja wypełniania'!C278+'Instrukcja wypełniania'!C279+'Instrukcja wypełniania'!C280+'Instrukcja wypełniania'!C281+'Instrukcja wypełniania'!C282+'Instrukcja wypełniania'!C283+'Instrukcja wypełniania'!C284+'Instrukcja wypełniania'!C285</f>
        <v>1135.4</v>
      </c>
      <c r="W58" s="508">
        <f>'Instrukcja wypełniania'!D277+'Instrukcja wypełniania'!D278+'Instrukcja wypełniania'!D279+'Instrukcja wypełniania'!D280+'Instrukcja wypełniania'!D281+'Instrukcja wypełniania'!D282+'Instrukcja wypełniania'!D283+'Instrukcja wypełniania'!D284+'Instrukcja wypełniania'!D285</f>
        <v>932.9300000000001</v>
      </c>
      <c r="X58" s="508">
        <f>'Instrukcja wypełniania'!E277+'Instrukcja wypełniania'!E278+'Instrukcja wypełniania'!E279+'Instrukcja wypełniania'!E280+'Instrukcja wypełniania'!E281+'Instrukcja wypełniania'!E282+'Instrukcja wypełniania'!E283+'Instrukcja wypełniania'!E284+'Instrukcja wypełniania'!E285</f>
        <v>2308.5</v>
      </c>
      <c r="Y58" s="508">
        <f>'Instrukcja wypełniania'!F277+'Instrukcja wypełniania'!F278+'Instrukcja wypełniania'!F279+'Instrukcja wypełniania'!F280+'Instrukcja wypełniania'!F281+'Instrukcja wypełniania'!F282+'Instrukcja wypełniania'!F283+'Instrukcja wypełniania'!F284+'Instrukcja wypełniania'!F285</f>
        <v>157</v>
      </c>
      <c r="Z58" s="508">
        <f>'Instrukcja wypełniania'!G277+'Instrukcja wypełniania'!G278+'Instrukcja wypełniania'!G279+'Instrukcja wypełniania'!G280+'Instrukcja wypełniania'!G281+'Instrukcja wypełniania'!G282+'Instrukcja wypełniania'!G283+'Instrukcja wypełniania'!G284+'Instrukcja wypełniania'!G285</f>
        <v>1227.6</v>
      </c>
      <c r="AA58" s="508">
        <f>'Instrukcja wypełniania'!H277+'Instrukcja wypełniania'!H278+'Instrukcja wypełniania'!H279+'Instrukcja wypełniania'!H280+'Instrukcja wypełniania'!H281+'Instrukcja wypełniania'!H282+'Instrukcja wypełniania'!H283+'Instrukcja wypełniania'!H284+'Instrukcja wypełniania'!H285</f>
        <v>0</v>
      </c>
      <c r="AB58" s="508">
        <f>SUM(V58:AA58)</f>
        <v>5761.43</v>
      </c>
    </row>
    <row r="59" spans="2:28" ht="15" hidden="1">
      <c r="B59"/>
      <c r="C59"/>
      <c r="D59"/>
      <c r="E59"/>
      <c r="F59"/>
      <c r="G59"/>
      <c r="H59"/>
      <c r="I59"/>
      <c r="J59"/>
      <c r="K59"/>
      <c r="L59"/>
      <c r="M59" s="11"/>
      <c r="N59" s="11"/>
      <c r="O59" s="11"/>
      <c r="P59" s="11"/>
      <c r="Q59" s="33"/>
      <c r="R59" s="33"/>
      <c r="S59" s="33"/>
      <c r="T59" s="33"/>
      <c r="U59" s="33"/>
      <c r="V59" s="509">
        <f aca="true" t="shared" si="6" ref="V59:AA59">V36-V58</f>
        <v>0</v>
      </c>
      <c r="W59" s="509">
        <f t="shared" si="6"/>
        <v>0</v>
      </c>
      <c r="X59" s="509">
        <f t="shared" si="6"/>
        <v>0</v>
      </c>
      <c r="Y59" s="509">
        <f t="shared" si="6"/>
        <v>0</v>
      </c>
      <c r="Z59" s="509">
        <f t="shared" si="6"/>
        <v>0</v>
      </c>
      <c r="AA59" s="509">
        <f t="shared" si="6"/>
        <v>347.95000000000005</v>
      </c>
      <c r="AB59" s="508">
        <f>SUM(V59:AA59)</f>
        <v>347.95000000000005</v>
      </c>
    </row>
    <row r="60" spans="2:28" ht="14.25" hidden="1">
      <c r="B60"/>
      <c r="C60"/>
      <c r="D60"/>
      <c r="E60"/>
      <c r="F60"/>
      <c r="G60"/>
      <c r="H60"/>
      <c r="I60"/>
      <c r="J60"/>
      <c r="K60"/>
      <c r="L60"/>
      <c r="M60" s="11"/>
      <c r="N60" s="11"/>
      <c r="O60" s="11"/>
      <c r="P60" s="11"/>
      <c r="R60" s="33"/>
      <c r="V60" s="507"/>
      <c r="W60" s="507"/>
      <c r="X60" s="507"/>
      <c r="Y60" s="507"/>
      <c r="Z60" s="507"/>
      <c r="AA60" s="507"/>
      <c r="AB60" s="508">
        <f>SUM(V59:Z59)</f>
        <v>0</v>
      </c>
    </row>
    <row r="61" spans="2:28" ht="14.25" hidden="1">
      <c r="B61"/>
      <c r="C61"/>
      <c r="D61"/>
      <c r="E61"/>
      <c r="F61"/>
      <c r="G61"/>
      <c r="H61"/>
      <c r="I61"/>
      <c r="J61"/>
      <c r="K61"/>
      <c r="L61"/>
      <c r="R61" s="33"/>
      <c r="T61" s="61"/>
      <c r="U61" s="61"/>
      <c r="V61" s="507"/>
      <c r="W61" s="507"/>
      <c r="X61" s="507"/>
      <c r="Y61" s="507"/>
      <c r="Z61" s="507"/>
      <c r="AA61" s="507"/>
      <c r="AB61" s="507"/>
    </row>
    <row r="62" spans="2:16" ht="14.25">
      <c r="B62"/>
      <c r="C62"/>
      <c r="D62"/>
      <c r="E62"/>
      <c r="F62"/>
      <c r="G62"/>
      <c r="H62"/>
      <c r="I62"/>
      <c r="J62"/>
      <c r="K62"/>
      <c r="L62"/>
      <c r="M62" s="11"/>
      <c r="N62" s="11"/>
      <c r="O62" s="11"/>
      <c r="P62" s="11"/>
    </row>
    <row r="63" spans="2:16" ht="14.25">
      <c r="B63"/>
      <c r="C63"/>
      <c r="D63"/>
      <c r="E63"/>
      <c r="F63"/>
      <c r="G63"/>
      <c r="H63"/>
      <c r="I63"/>
      <c r="J63"/>
      <c r="K63"/>
      <c r="L63"/>
      <c r="M63" s="11"/>
      <c r="N63" s="11"/>
      <c r="O63" s="11"/>
      <c r="P63" s="11"/>
    </row>
    <row r="64" spans="2:12" ht="14.25">
      <c r="B64"/>
      <c r="C64"/>
      <c r="D64"/>
      <c r="E64"/>
      <c r="F64"/>
      <c r="G64"/>
      <c r="H64"/>
      <c r="I64"/>
      <c r="J64"/>
      <c r="K64"/>
      <c r="L64"/>
    </row>
    <row r="65" spans="2:16" ht="14.25">
      <c r="B65"/>
      <c r="C65"/>
      <c r="D65"/>
      <c r="E65"/>
      <c r="F65"/>
      <c r="G65"/>
      <c r="H65"/>
      <c r="I65"/>
      <c r="J65"/>
      <c r="K65"/>
      <c r="L65"/>
      <c r="M65" s="211"/>
      <c r="N65" s="211"/>
      <c r="O65" s="211"/>
      <c r="P65" s="211"/>
    </row>
    <row r="66" spans="2:16" ht="14.25">
      <c r="B66"/>
      <c r="C66"/>
      <c r="D66"/>
      <c r="E66"/>
      <c r="F66"/>
      <c r="G66"/>
      <c r="H66"/>
      <c r="I66"/>
      <c r="J66"/>
      <c r="K66"/>
      <c r="L66"/>
      <c r="M66" s="211"/>
      <c r="N66" s="211"/>
      <c r="O66" s="211"/>
      <c r="P66" s="211"/>
    </row>
    <row r="67" spans="2:16" ht="14.25">
      <c r="B67"/>
      <c r="C67"/>
      <c r="D67"/>
      <c r="E67"/>
      <c r="F67"/>
      <c r="G67"/>
      <c r="H67"/>
      <c r="I67"/>
      <c r="J67"/>
      <c r="K67"/>
      <c r="L67"/>
      <c r="M67" s="211"/>
      <c r="N67" s="211"/>
      <c r="O67" s="211"/>
      <c r="P67" s="211"/>
    </row>
    <row r="68" spans="9:16" ht="14.25">
      <c r="I68" s="211"/>
      <c r="J68" s="211"/>
      <c r="K68" s="211"/>
      <c r="L68" s="211"/>
      <c r="M68" s="211"/>
      <c r="N68" s="211"/>
      <c r="O68" s="211"/>
      <c r="P68" s="211"/>
    </row>
    <row r="69" spans="9:16" ht="14.25">
      <c r="I69" s="211"/>
      <c r="J69" s="211"/>
      <c r="K69" s="211"/>
      <c r="L69" s="211"/>
      <c r="M69" s="211"/>
      <c r="N69" s="211"/>
      <c r="O69" s="211"/>
      <c r="P69" s="211"/>
    </row>
    <row r="70" spans="9:16" ht="14.25">
      <c r="I70" s="211"/>
      <c r="J70" s="211"/>
      <c r="K70" s="211"/>
      <c r="L70" s="211"/>
      <c r="M70" s="211"/>
      <c r="N70" s="211"/>
      <c r="O70" s="211"/>
      <c r="P70" s="211"/>
    </row>
    <row r="71" spans="9:16" ht="14.25">
      <c r="I71" s="211"/>
      <c r="J71" s="211"/>
      <c r="K71" s="211"/>
      <c r="L71" s="211"/>
      <c r="M71" s="211"/>
      <c r="N71" s="211"/>
      <c r="O71" s="211"/>
      <c r="P71" s="211"/>
    </row>
    <row r="72" spans="9:16" ht="14.25">
      <c r="I72" s="211"/>
      <c r="J72" s="211"/>
      <c r="K72" s="211"/>
      <c r="L72" s="211"/>
      <c r="M72" s="211"/>
      <c r="N72" s="211"/>
      <c r="O72" s="211"/>
      <c r="P72" s="211"/>
    </row>
    <row r="73" spans="9:16" ht="14.25">
      <c r="I73" s="211"/>
      <c r="J73" s="211"/>
      <c r="K73" s="211"/>
      <c r="L73" s="211"/>
      <c r="M73" s="211"/>
      <c r="N73" s="211"/>
      <c r="O73" s="211"/>
      <c r="P73" s="211"/>
    </row>
    <row r="74" spans="9:16" ht="14.25">
      <c r="I74" s="211"/>
      <c r="J74" s="211"/>
      <c r="K74" s="211"/>
      <c r="L74" s="211"/>
      <c r="M74" s="211"/>
      <c r="N74" s="211"/>
      <c r="O74" s="211"/>
      <c r="P74" s="211"/>
    </row>
    <row r="75" spans="9:16" ht="14.25">
      <c r="I75" s="211"/>
      <c r="J75" s="211"/>
      <c r="K75" s="211"/>
      <c r="L75" s="211"/>
      <c r="M75" s="211"/>
      <c r="N75" s="211"/>
      <c r="O75" s="211"/>
      <c r="P75" s="211"/>
    </row>
    <row r="76" spans="9:16" ht="14.25">
      <c r="I76" s="211"/>
      <c r="J76" s="211"/>
      <c r="K76" s="211"/>
      <c r="L76" s="211"/>
      <c r="M76" s="211"/>
      <c r="N76" s="211"/>
      <c r="O76" s="211"/>
      <c r="P76" s="211"/>
    </row>
    <row r="77" spans="9:16" ht="14.25">
      <c r="I77" s="211"/>
      <c r="J77" s="211"/>
      <c r="K77" s="211"/>
      <c r="L77" s="211"/>
      <c r="M77" s="211"/>
      <c r="N77" s="211"/>
      <c r="O77" s="211"/>
      <c r="P77" s="211"/>
    </row>
    <row r="78" spans="9:16" ht="14.25">
      <c r="I78" s="211"/>
      <c r="J78" s="211"/>
      <c r="K78" s="211"/>
      <c r="L78" s="211"/>
      <c r="M78" s="211"/>
      <c r="N78" s="211"/>
      <c r="O78" s="211"/>
      <c r="P78" s="211"/>
    </row>
    <row r="79" spans="9:16" ht="14.25">
      <c r="I79" s="211"/>
      <c r="J79" s="211"/>
      <c r="K79" s="211"/>
      <c r="L79" s="211"/>
      <c r="M79" s="211"/>
      <c r="N79" s="211"/>
      <c r="O79" s="211"/>
      <c r="P79" s="211"/>
    </row>
    <row r="80" spans="9:16" ht="14.25">
      <c r="I80" s="211"/>
      <c r="J80" s="211"/>
      <c r="K80" s="211"/>
      <c r="L80" s="211"/>
      <c r="M80" s="211"/>
      <c r="N80" s="211"/>
      <c r="O80" s="211"/>
      <c r="P80" s="211"/>
    </row>
    <row r="81" spans="9:16" ht="14.25">
      <c r="I81" s="211"/>
      <c r="J81" s="211"/>
      <c r="K81" s="211"/>
      <c r="L81" s="211"/>
      <c r="M81" s="211"/>
      <c r="N81" s="211"/>
      <c r="O81" s="211"/>
      <c r="P81" s="211"/>
    </row>
    <row r="82" spans="9:16" ht="14.25">
      <c r="I82" s="211"/>
      <c r="J82" s="211"/>
      <c r="K82" s="211"/>
      <c r="L82" s="211"/>
      <c r="M82" s="211"/>
      <c r="N82" s="211"/>
      <c r="O82" s="211"/>
      <c r="P82" s="211"/>
    </row>
    <row r="83" spans="9:16" ht="14.25">
      <c r="I83" s="211"/>
      <c r="J83" s="211"/>
      <c r="K83" s="211"/>
      <c r="L83" s="211"/>
      <c r="M83" s="211"/>
      <c r="N83" s="211"/>
      <c r="O83" s="211"/>
      <c r="P83" s="211"/>
    </row>
    <row r="84" spans="9:16" ht="14.25">
      <c r="I84" s="211"/>
      <c r="J84" s="211"/>
      <c r="K84" s="211"/>
      <c r="L84" s="211"/>
      <c r="M84" s="211"/>
      <c r="N84" s="211"/>
      <c r="O84" s="211"/>
      <c r="P84" s="211"/>
    </row>
    <row r="85" spans="9:16" ht="14.25">
      <c r="I85" s="211"/>
      <c r="J85" s="211"/>
      <c r="K85" s="211"/>
      <c r="L85" s="211"/>
      <c r="M85" s="211"/>
      <c r="N85" s="211"/>
      <c r="O85" s="211"/>
      <c r="P85" s="211"/>
    </row>
    <row r="86" spans="9:16" ht="14.25">
      <c r="I86" s="211"/>
      <c r="J86" s="211"/>
      <c r="K86" s="211"/>
      <c r="L86" s="211"/>
      <c r="M86" s="211"/>
      <c r="N86" s="211"/>
      <c r="O86" s="211"/>
      <c r="P86" s="211"/>
    </row>
    <row r="87" spans="9:16" ht="14.25">
      <c r="I87" s="211"/>
      <c r="J87" s="211"/>
      <c r="K87" s="211"/>
      <c r="L87" s="211"/>
      <c r="M87" s="211"/>
      <c r="N87" s="211"/>
      <c r="O87" s="211"/>
      <c r="P87" s="211"/>
    </row>
    <row r="88" spans="9:16" ht="14.25">
      <c r="I88" s="211"/>
      <c r="J88" s="211"/>
      <c r="K88" s="211"/>
      <c r="L88" s="211"/>
      <c r="M88" s="211"/>
      <c r="N88" s="211"/>
      <c r="O88" s="211"/>
      <c r="P88" s="211"/>
    </row>
    <row r="89" spans="9:16" ht="14.25">
      <c r="I89" s="211"/>
      <c r="J89" s="211"/>
      <c r="K89" s="211"/>
      <c r="L89" s="211"/>
      <c r="M89" s="211"/>
      <c r="N89" s="211"/>
      <c r="O89" s="211"/>
      <c r="P89" s="211"/>
    </row>
    <row r="90" spans="9:16" ht="14.25">
      <c r="I90" s="211"/>
      <c r="J90" s="211"/>
      <c r="K90" s="211"/>
      <c r="L90" s="211"/>
      <c r="M90" s="211"/>
      <c r="N90" s="211"/>
      <c r="O90" s="211"/>
      <c r="P90" s="211"/>
    </row>
    <row r="91" spans="9:16" ht="14.25">
      <c r="I91" s="211"/>
      <c r="J91" s="211"/>
      <c r="K91" s="211"/>
      <c r="L91" s="211"/>
      <c r="M91" s="211"/>
      <c r="N91" s="211"/>
      <c r="O91" s="211"/>
      <c r="P91" s="211"/>
    </row>
    <row r="92" spans="9:16" ht="14.25">
      <c r="I92" s="211"/>
      <c r="J92" s="211"/>
      <c r="K92" s="211"/>
      <c r="L92" s="211"/>
      <c r="M92" s="211"/>
      <c r="N92" s="211"/>
      <c r="O92" s="211"/>
      <c r="P92" s="211"/>
    </row>
    <row r="93" spans="9:16" ht="14.25">
      <c r="I93" s="211"/>
      <c r="J93" s="211"/>
      <c r="K93" s="211"/>
      <c r="L93" s="211"/>
      <c r="M93" s="211"/>
      <c r="N93" s="211"/>
      <c r="O93" s="211"/>
      <c r="P93" s="211"/>
    </row>
    <row r="94" spans="9:16" ht="14.25">
      <c r="I94" s="211"/>
      <c r="J94" s="211"/>
      <c r="K94" s="211"/>
      <c r="L94" s="211"/>
      <c r="M94" s="211"/>
      <c r="N94" s="211"/>
      <c r="O94" s="211"/>
      <c r="P94" s="211"/>
    </row>
    <row r="95" spans="9:16" ht="14.25">
      <c r="I95" s="211"/>
      <c r="J95" s="211"/>
      <c r="K95" s="211"/>
      <c r="L95" s="211"/>
      <c r="M95" s="211"/>
      <c r="N95" s="211"/>
      <c r="O95" s="211"/>
      <c r="P95" s="211"/>
    </row>
    <row r="96" spans="9:16" ht="14.25">
      <c r="I96" s="211"/>
      <c r="J96" s="211"/>
      <c r="K96" s="211"/>
      <c r="L96" s="211"/>
      <c r="M96" s="211"/>
      <c r="N96" s="211"/>
      <c r="O96" s="211"/>
      <c r="P96" s="211"/>
    </row>
    <row r="97" spans="9:16" ht="14.25">
      <c r="I97" s="211"/>
      <c r="J97" s="211"/>
      <c r="K97" s="211"/>
      <c r="L97" s="211"/>
      <c r="M97" s="211"/>
      <c r="N97" s="211"/>
      <c r="O97" s="211"/>
      <c r="P97" s="211"/>
    </row>
    <row r="98" spans="9:16" ht="14.25">
      <c r="I98" s="211"/>
      <c r="J98" s="211"/>
      <c r="K98" s="211"/>
      <c r="L98" s="211"/>
      <c r="M98" s="211"/>
      <c r="N98" s="211"/>
      <c r="O98" s="211"/>
      <c r="P98" s="211"/>
    </row>
    <row r="99" spans="9:16" ht="14.25">
      <c r="I99" s="211"/>
      <c r="J99" s="211"/>
      <c r="K99" s="211"/>
      <c r="L99" s="211"/>
      <c r="M99" s="211"/>
      <c r="N99" s="211"/>
      <c r="O99" s="211"/>
      <c r="P99" s="211"/>
    </row>
    <row r="100" spans="9:16" ht="14.25">
      <c r="I100" s="211"/>
      <c r="J100" s="211"/>
      <c r="K100" s="211"/>
      <c r="L100" s="211"/>
      <c r="M100" s="211"/>
      <c r="N100" s="211"/>
      <c r="O100" s="211"/>
      <c r="P100" s="211"/>
    </row>
    <row r="101" spans="9:16" ht="14.25">
      <c r="I101" s="211"/>
      <c r="J101" s="211"/>
      <c r="K101" s="211"/>
      <c r="L101" s="211"/>
      <c r="M101" s="211"/>
      <c r="N101" s="211"/>
      <c r="O101" s="211"/>
      <c r="P101" s="211"/>
    </row>
    <row r="102" spans="9:16" ht="14.25">
      <c r="I102" s="211"/>
      <c r="J102" s="211"/>
      <c r="K102" s="211"/>
      <c r="L102" s="211"/>
      <c r="M102" s="211"/>
      <c r="N102" s="211"/>
      <c r="O102" s="211"/>
      <c r="P102" s="211"/>
    </row>
    <row r="103" spans="9:16" ht="14.25">
      <c r="I103" s="211"/>
      <c r="J103" s="211"/>
      <c r="K103" s="211"/>
      <c r="L103" s="211"/>
      <c r="M103" s="211"/>
      <c r="N103" s="211"/>
      <c r="O103" s="211"/>
      <c r="P103" s="211"/>
    </row>
    <row r="104" spans="9:16" ht="14.25">
      <c r="I104" s="211"/>
      <c r="J104" s="211"/>
      <c r="K104" s="211"/>
      <c r="L104" s="211"/>
      <c r="M104" s="211"/>
      <c r="N104" s="211"/>
      <c r="O104" s="211"/>
      <c r="P104" s="211"/>
    </row>
    <row r="105" spans="9:16" ht="14.25">
      <c r="I105" s="211"/>
      <c r="J105" s="211"/>
      <c r="K105" s="211"/>
      <c r="L105" s="211"/>
      <c r="M105" s="211"/>
      <c r="N105" s="211"/>
      <c r="O105" s="211"/>
      <c r="P105" s="211"/>
    </row>
    <row r="106" spans="9:16" ht="14.25">
      <c r="I106" s="211"/>
      <c r="J106" s="211"/>
      <c r="K106" s="211"/>
      <c r="L106" s="211"/>
      <c r="M106" s="211"/>
      <c r="N106" s="211"/>
      <c r="O106" s="211"/>
      <c r="P106" s="211"/>
    </row>
    <row r="107" spans="9:16" ht="14.25">
      <c r="I107" s="211"/>
      <c r="J107" s="211"/>
      <c r="K107" s="211"/>
      <c r="L107" s="211"/>
      <c r="M107" s="211"/>
      <c r="N107" s="211"/>
      <c r="O107" s="211"/>
      <c r="P107" s="211"/>
    </row>
    <row r="108" spans="9:16" ht="14.25">
      <c r="I108" s="211"/>
      <c r="J108" s="211"/>
      <c r="K108" s="211"/>
      <c r="L108" s="211"/>
      <c r="M108" s="211"/>
      <c r="N108" s="211"/>
      <c r="O108" s="211"/>
      <c r="P108" s="211"/>
    </row>
    <row r="109" spans="9:16" ht="14.25">
      <c r="I109" s="211"/>
      <c r="J109" s="211"/>
      <c r="K109" s="211"/>
      <c r="L109" s="211"/>
      <c r="M109" s="211"/>
      <c r="N109" s="211"/>
      <c r="O109" s="211"/>
      <c r="P109" s="211"/>
    </row>
    <row r="110" spans="9:16" ht="14.25">
      <c r="I110" s="211"/>
      <c r="J110" s="211"/>
      <c r="K110" s="211"/>
      <c r="L110" s="211"/>
      <c r="M110" s="211"/>
      <c r="N110" s="211"/>
      <c r="O110" s="211"/>
      <c r="P110" s="211"/>
    </row>
    <row r="111" spans="9:16" ht="14.25">
      <c r="I111" s="211"/>
      <c r="J111" s="211"/>
      <c r="K111" s="211"/>
      <c r="L111" s="211"/>
      <c r="M111" s="211"/>
      <c r="N111" s="211"/>
      <c r="O111" s="211"/>
      <c r="P111" s="211"/>
    </row>
    <row r="112" spans="9:16" ht="14.25">
      <c r="I112" s="211"/>
      <c r="J112" s="211"/>
      <c r="K112" s="211"/>
      <c r="L112" s="211"/>
      <c r="M112" s="211"/>
      <c r="N112" s="211"/>
      <c r="O112" s="211"/>
      <c r="P112" s="211"/>
    </row>
    <row r="113" spans="9:16" ht="14.25">
      <c r="I113" s="211"/>
      <c r="J113" s="211"/>
      <c r="K113" s="211"/>
      <c r="L113" s="211"/>
      <c r="M113" s="211"/>
      <c r="N113" s="211"/>
      <c r="O113" s="211"/>
      <c r="P113" s="211"/>
    </row>
    <row r="114" spans="9:16" ht="14.25">
      <c r="I114" s="211"/>
      <c r="J114" s="211"/>
      <c r="K114" s="211"/>
      <c r="L114" s="211"/>
      <c r="M114" s="211"/>
      <c r="N114" s="211"/>
      <c r="O114" s="211"/>
      <c r="P114" s="211"/>
    </row>
    <row r="115" spans="9:16" ht="14.25">
      <c r="I115" s="211"/>
      <c r="J115" s="211"/>
      <c r="K115" s="211"/>
      <c r="L115" s="211"/>
      <c r="M115" s="211"/>
      <c r="N115" s="211"/>
      <c r="O115" s="211"/>
      <c r="P115" s="211"/>
    </row>
    <row r="116" spans="9:16" ht="14.25">
      <c r="I116" s="211"/>
      <c r="J116" s="211"/>
      <c r="K116" s="211"/>
      <c r="L116" s="211"/>
      <c r="M116" s="211"/>
      <c r="N116" s="211"/>
      <c r="O116" s="211"/>
      <c r="P116" s="211"/>
    </row>
    <row r="117" spans="9:16" ht="14.25">
      <c r="I117" s="211"/>
      <c r="J117" s="211"/>
      <c r="K117" s="211"/>
      <c r="L117" s="211"/>
      <c r="M117" s="211"/>
      <c r="N117" s="211"/>
      <c r="O117" s="211"/>
      <c r="P117" s="211"/>
    </row>
    <row r="118" spans="9:16" ht="14.25">
      <c r="I118" s="211"/>
      <c r="J118" s="211"/>
      <c r="K118" s="211"/>
      <c r="L118" s="211"/>
      <c r="M118" s="211"/>
      <c r="N118" s="211"/>
      <c r="O118" s="211"/>
      <c r="P118" s="211"/>
    </row>
    <row r="119" spans="9:16" ht="14.25">
      <c r="I119" s="211"/>
      <c r="J119" s="211"/>
      <c r="K119" s="211"/>
      <c r="L119" s="211"/>
      <c r="M119" s="211"/>
      <c r="N119" s="211"/>
      <c r="O119" s="211"/>
      <c r="P119" s="211"/>
    </row>
    <row r="120" spans="9:16" ht="14.25">
      <c r="I120" s="211"/>
      <c r="J120" s="211"/>
      <c r="K120" s="211"/>
      <c r="L120" s="211"/>
      <c r="M120" s="211"/>
      <c r="N120" s="211"/>
      <c r="O120" s="211"/>
      <c r="P120" s="211"/>
    </row>
    <row r="121" spans="9:16" ht="14.25">
      <c r="I121" s="211"/>
      <c r="J121" s="211"/>
      <c r="K121" s="211"/>
      <c r="L121" s="211"/>
      <c r="M121" s="211"/>
      <c r="N121" s="211"/>
      <c r="O121" s="211"/>
      <c r="P121" s="211"/>
    </row>
    <row r="122" spans="9:16" ht="14.25">
      <c r="I122" s="211"/>
      <c r="J122" s="211"/>
      <c r="K122" s="211"/>
      <c r="L122" s="211"/>
      <c r="M122" s="211"/>
      <c r="N122" s="211"/>
      <c r="O122" s="211"/>
      <c r="P122" s="211"/>
    </row>
    <row r="123" spans="9:16" ht="14.25">
      <c r="I123" s="211"/>
      <c r="J123" s="211"/>
      <c r="K123" s="211"/>
      <c r="L123" s="211"/>
      <c r="M123" s="211"/>
      <c r="N123" s="211"/>
      <c r="O123" s="211"/>
      <c r="P123" s="211"/>
    </row>
    <row r="124" spans="9:16" ht="14.25">
      <c r="I124" s="211"/>
      <c r="J124" s="211"/>
      <c r="K124" s="211"/>
      <c r="L124" s="211"/>
      <c r="M124" s="211"/>
      <c r="N124" s="211"/>
      <c r="O124" s="211"/>
      <c r="P124" s="211"/>
    </row>
    <row r="125" spans="9:16" ht="14.25">
      <c r="I125" s="211"/>
      <c r="J125" s="211"/>
      <c r="K125" s="211"/>
      <c r="L125" s="211"/>
      <c r="M125" s="211"/>
      <c r="N125" s="211"/>
      <c r="O125" s="211"/>
      <c r="P125" s="211"/>
    </row>
    <row r="126" spans="9:16" ht="14.25">
      <c r="I126" s="211"/>
      <c r="J126" s="211"/>
      <c r="K126" s="211"/>
      <c r="L126" s="211"/>
      <c r="M126" s="211"/>
      <c r="N126" s="211"/>
      <c r="O126" s="211"/>
      <c r="P126" s="211"/>
    </row>
    <row r="127" spans="9:16" ht="14.25">
      <c r="I127" s="211"/>
      <c r="J127" s="211"/>
      <c r="K127" s="211"/>
      <c r="L127" s="211"/>
      <c r="M127" s="211"/>
      <c r="N127" s="211"/>
      <c r="O127" s="211"/>
      <c r="P127" s="211"/>
    </row>
    <row r="128" spans="9:16" ht="14.25">
      <c r="I128" s="211"/>
      <c r="J128" s="211"/>
      <c r="K128" s="211"/>
      <c r="L128" s="211"/>
      <c r="M128" s="211"/>
      <c r="N128" s="211"/>
      <c r="O128" s="211"/>
      <c r="P128" s="211"/>
    </row>
    <row r="129" spans="9:16" ht="14.25">
      <c r="I129" s="211"/>
      <c r="J129" s="211"/>
      <c r="K129" s="211"/>
      <c r="L129" s="211"/>
      <c r="M129" s="211"/>
      <c r="N129" s="211"/>
      <c r="O129" s="211"/>
      <c r="P129" s="211"/>
    </row>
    <row r="130" spans="9:16" ht="14.25">
      <c r="I130" s="211"/>
      <c r="J130" s="211"/>
      <c r="K130" s="211"/>
      <c r="L130" s="211"/>
      <c r="M130" s="211"/>
      <c r="N130" s="211"/>
      <c r="O130" s="211"/>
      <c r="P130" s="211"/>
    </row>
    <row r="131" spans="9:16" ht="14.25">
      <c r="I131" s="211"/>
      <c r="J131" s="211"/>
      <c r="K131" s="211"/>
      <c r="L131" s="211"/>
      <c r="M131" s="211"/>
      <c r="N131" s="211"/>
      <c r="O131" s="211"/>
      <c r="P131" s="211"/>
    </row>
    <row r="132" spans="9:16" ht="14.25">
      <c r="I132" s="211"/>
      <c r="J132" s="211"/>
      <c r="K132" s="211"/>
      <c r="L132" s="211"/>
      <c r="M132" s="211"/>
      <c r="N132" s="211"/>
      <c r="O132" s="211"/>
      <c r="P132" s="211"/>
    </row>
    <row r="133" spans="9:16" ht="14.25">
      <c r="I133" s="211"/>
      <c r="J133" s="211"/>
      <c r="K133" s="211"/>
      <c r="L133" s="211"/>
      <c r="M133" s="211"/>
      <c r="N133" s="211"/>
      <c r="O133" s="211"/>
      <c r="P133" s="211"/>
    </row>
    <row r="134" spans="9:16" ht="14.25">
      <c r="I134" s="211"/>
      <c r="J134" s="211"/>
      <c r="K134" s="211"/>
      <c r="L134" s="211"/>
      <c r="M134" s="211"/>
      <c r="N134" s="211"/>
      <c r="O134" s="211"/>
      <c r="P134" s="211"/>
    </row>
    <row r="135" spans="9:16" ht="14.25">
      <c r="I135" s="211"/>
      <c r="J135" s="211"/>
      <c r="K135" s="211"/>
      <c r="L135" s="211"/>
      <c r="M135" s="211"/>
      <c r="N135" s="211"/>
      <c r="O135" s="211"/>
      <c r="P135" s="211"/>
    </row>
    <row r="136" spans="9:16" ht="14.25">
      <c r="I136" s="211"/>
      <c r="J136" s="211"/>
      <c r="K136" s="211"/>
      <c r="L136" s="211"/>
      <c r="M136" s="211"/>
      <c r="N136" s="211"/>
      <c r="O136" s="211"/>
      <c r="P136" s="211"/>
    </row>
    <row r="137" spans="9:16" ht="14.25">
      <c r="I137" s="211"/>
      <c r="J137" s="211"/>
      <c r="K137" s="211"/>
      <c r="L137" s="211"/>
      <c r="M137" s="211"/>
      <c r="N137" s="211"/>
      <c r="O137" s="211"/>
      <c r="P137" s="211"/>
    </row>
    <row r="138" spans="9:16" ht="14.25">
      <c r="I138" s="211"/>
      <c r="J138" s="211"/>
      <c r="K138" s="211"/>
      <c r="L138" s="211"/>
      <c r="M138" s="211"/>
      <c r="N138" s="211"/>
      <c r="O138" s="211"/>
      <c r="P138" s="211"/>
    </row>
    <row r="139" spans="9:16" ht="14.25">
      <c r="I139" s="211"/>
      <c r="J139" s="211"/>
      <c r="K139" s="211"/>
      <c r="L139" s="211"/>
      <c r="M139" s="211"/>
      <c r="N139" s="211"/>
      <c r="O139" s="211"/>
      <c r="P139" s="211"/>
    </row>
    <row r="140" spans="9:16" ht="14.25">
      <c r="I140" s="211"/>
      <c r="J140" s="211"/>
      <c r="K140" s="211"/>
      <c r="L140" s="211"/>
      <c r="M140" s="211"/>
      <c r="N140" s="211"/>
      <c r="O140" s="211"/>
      <c r="P140" s="211"/>
    </row>
    <row r="141" spans="9:16" ht="14.25">
      <c r="I141" s="211"/>
      <c r="J141" s="211"/>
      <c r="K141" s="211"/>
      <c r="L141" s="211"/>
      <c r="M141" s="211"/>
      <c r="N141" s="211"/>
      <c r="O141" s="211"/>
      <c r="P141" s="211"/>
    </row>
    <row r="142" spans="9:16" ht="14.25">
      <c r="I142" s="211"/>
      <c r="J142" s="211"/>
      <c r="K142" s="211"/>
      <c r="L142" s="211"/>
      <c r="M142" s="211"/>
      <c r="N142" s="211"/>
      <c r="O142" s="211"/>
      <c r="P142" s="211"/>
    </row>
    <row r="143" spans="9:16" ht="14.25">
      <c r="I143" s="211"/>
      <c r="J143" s="211"/>
      <c r="K143" s="211"/>
      <c r="L143" s="211"/>
      <c r="M143" s="211"/>
      <c r="N143" s="211"/>
      <c r="O143" s="211"/>
      <c r="P143" s="211"/>
    </row>
    <row r="144" spans="9:16" ht="14.25">
      <c r="I144" s="211"/>
      <c r="J144" s="211"/>
      <c r="K144" s="211"/>
      <c r="L144" s="211"/>
      <c r="M144" s="211"/>
      <c r="N144" s="211"/>
      <c r="O144" s="211"/>
      <c r="P144" s="211"/>
    </row>
    <row r="145" spans="9:16" ht="14.25">
      <c r="I145" s="211"/>
      <c r="J145" s="211"/>
      <c r="K145" s="211"/>
      <c r="L145" s="211"/>
      <c r="M145" s="211"/>
      <c r="N145" s="211"/>
      <c r="O145" s="211"/>
      <c r="P145" s="211"/>
    </row>
    <row r="146" spans="9:16" ht="14.25">
      <c r="I146" s="211"/>
      <c r="J146" s="211"/>
      <c r="K146" s="211"/>
      <c r="L146" s="211"/>
      <c r="M146" s="211"/>
      <c r="N146" s="211"/>
      <c r="O146" s="211"/>
      <c r="P146" s="211"/>
    </row>
    <row r="147" spans="9:16" ht="14.25">
      <c r="I147" s="211"/>
      <c r="J147" s="211"/>
      <c r="K147" s="211"/>
      <c r="L147" s="211"/>
      <c r="M147" s="211"/>
      <c r="N147" s="211"/>
      <c r="O147" s="211"/>
      <c r="P147" s="211"/>
    </row>
    <row r="148" spans="9:16" ht="14.25">
      <c r="I148" s="211"/>
      <c r="J148" s="211"/>
      <c r="K148" s="211"/>
      <c r="L148" s="211"/>
      <c r="M148" s="211"/>
      <c r="N148" s="211"/>
      <c r="O148" s="211"/>
      <c r="P148" s="211"/>
    </row>
    <row r="149" spans="9:16" ht="14.25">
      <c r="I149" s="211"/>
      <c r="J149" s="211"/>
      <c r="K149" s="211"/>
      <c r="L149" s="211"/>
      <c r="M149" s="211"/>
      <c r="N149" s="211"/>
      <c r="O149" s="211"/>
      <c r="P149" s="211"/>
    </row>
    <row r="150" spans="9:16" ht="14.25">
      <c r="I150" s="211"/>
      <c r="J150" s="211"/>
      <c r="K150" s="211"/>
      <c r="L150" s="211"/>
      <c r="M150" s="211"/>
      <c r="N150" s="211"/>
      <c r="O150" s="211"/>
      <c r="P150" s="211"/>
    </row>
    <row r="151" spans="9:16" ht="14.25">
      <c r="I151" s="211"/>
      <c r="J151" s="211"/>
      <c r="K151" s="211"/>
      <c r="L151" s="211"/>
      <c r="M151" s="211"/>
      <c r="N151" s="211"/>
      <c r="O151" s="211"/>
      <c r="P151" s="211"/>
    </row>
    <row r="152" spans="9:16" ht="14.25">
      <c r="I152" s="211"/>
      <c r="J152" s="211"/>
      <c r="K152" s="211"/>
      <c r="L152" s="211"/>
      <c r="M152" s="211"/>
      <c r="N152" s="211"/>
      <c r="O152" s="211"/>
      <c r="P152" s="211"/>
    </row>
    <row r="153" spans="9:16" ht="14.25">
      <c r="I153" s="211"/>
      <c r="J153" s="211"/>
      <c r="K153" s="211"/>
      <c r="L153" s="211"/>
      <c r="M153" s="211"/>
      <c r="N153" s="211"/>
      <c r="O153" s="211"/>
      <c r="P153" s="211"/>
    </row>
    <row r="154" spans="9:16" ht="14.25">
      <c r="I154" s="211"/>
      <c r="J154" s="211"/>
      <c r="K154" s="211"/>
      <c r="L154" s="211"/>
      <c r="M154" s="211"/>
      <c r="N154" s="211"/>
      <c r="O154" s="211"/>
      <c r="P154" s="211"/>
    </row>
    <row r="155" spans="9:16" ht="14.25">
      <c r="I155" s="211"/>
      <c r="J155" s="211"/>
      <c r="K155" s="211"/>
      <c r="L155" s="211"/>
      <c r="M155" s="211"/>
      <c r="N155" s="211"/>
      <c r="O155" s="211"/>
      <c r="P155" s="211"/>
    </row>
    <row r="156" spans="9:16" ht="14.25">
      <c r="I156" s="211"/>
      <c r="J156" s="211"/>
      <c r="K156" s="211"/>
      <c r="L156" s="211"/>
      <c r="M156" s="211"/>
      <c r="N156" s="211"/>
      <c r="O156" s="211"/>
      <c r="P156" s="211"/>
    </row>
    <row r="157" spans="9:16" ht="14.25">
      <c r="I157" s="211"/>
      <c r="J157" s="211"/>
      <c r="K157" s="211"/>
      <c r="L157" s="211"/>
      <c r="M157" s="211"/>
      <c r="N157" s="211"/>
      <c r="O157" s="211"/>
      <c r="P157" s="211"/>
    </row>
    <row r="158" spans="9:16" ht="14.25">
      <c r="I158" s="211"/>
      <c r="J158" s="211"/>
      <c r="K158" s="211"/>
      <c r="L158" s="211"/>
      <c r="M158" s="211"/>
      <c r="N158" s="211"/>
      <c r="O158" s="211"/>
      <c r="P158" s="211"/>
    </row>
    <row r="159" spans="9:16" ht="14.25">
      <c r="I159" s="211"/>
      <c r="J159" s="211"/>
      <c r="K159" s="211"/>
      <c r="L159" s="211"/>
      <c r="M159" s="211"/>
      <c r="N159" s="211"/>
      <c r="O159" s="211"/>
      <c r="P159" s="211"/>
    </row>
    <row r="160" spans="9:16" ht="14.25">
      <c r="I160" s="211"/>
      <c r="J160" s="211"/>
      <c r="K160" s="211"/>
      <c r="L160" s="211"/>
      <c r="M160" s="211"/>
      <c r="N160" s="211"/>
      <c r="O160" s="211"/>
      <c r="P160" s="211"/>
    </row>
    <row r="161" spans="9:16" ht="14.25">
      <c r="I161" s="211"/>
      <c r="J161" s="211"/>
      <c r="K161" s="211"/>
      <c r="L161" s="211"/>
      <c r="M161" s="211"/>
      <c r="N161" s="211"/>
      <c r="O161" s="211"/>
      <c r="P161" s="211"/>
    </row>
    <row r="162" spans="9:16" ht="14.25">
      <c r="I162" s="211"/>
      <c r="J162" s="211"/>
      <c r="K162" s="211"/>
      <c r="L162" s="211"/>
      <c r="M162" s="211"/>
      <c r="N162" s="211"/>
      <c r="O162" s="211"/>
      <c r="P162" s="211"/>
    </row>
    <row r="163" spans="9:16" ht="14.25">
      <c r="I163" s="211"/>
      <c r="J163" s="211"/>
      <c r="K163" s="211"/>
      <c r="L163" s="211"/>
      <c r="M163" s="211"/>
      <c r="N163" s="211"/>
      <c r="O163" s="211"/>
      <c r="P163" s="211"/>
    </row>
    <row r="164" spans="9:16" ht="14.25">
      <c r="I164" s="211"/>
      <c r="J164" s="211"/>
      <c r="K164" s="211"/>
      <c r="L164" s="211"/>
      <c r="M164" s="211"/>
      <c r="N164" s="211"/>
      <c r="O164" s="211"/>
      <c r="P164" s="211"/>
    </row>
    <row r="165" spans="9:16" ht="14.25">
      <c r="I165" s="211"/>
      <c r="J165" s="211"/>
      <c r="K165" s="211"/>
      <c r="L165" s="211"/>
      <c r="M165" s="211"/>
      <c r="N165" s="211"/>
      <c r="O165" s="211"/>
      <c r="P165" s="211"/>
    </row>
    <row r="166" spans="9:16" ht="14.25">
      <c r="I166" s="211"/>
      <c r="J166" s="211"/>
      <c r="K166" s="211"/>
      <c r="L166" s="211"/>
      <c r="M166" s="211"/>
      <c r="N166" s="211"/>
      <c r="O166" s="211"/>
      <c r="P166" s="211"/>
    </row>
    <row r="167" spans="9:16" ht="14.25">
      <c r="I167" s="211"/>
      <c r="J167" s="211"/>
      <c r="K167" s="211"/>
      <c r="L167" s="211"/>
      <c r="M167" s="211"/>
      <c r="N167" s="211"/>
      <c r="O167" s="211"/>
      <c r="P167" s="211"/>
    </row>
    <row r="168" spans="9:16" ht="14.25">
      <c r="I168" s="211"/>
      <c r="J168" s="211"/>
      <c r="K168" s="211"/>
      <c r="L168" s="211"/>
      <c r="M168" s="211"/>
      <c r="N168" s="211"/>
      <c r="O168" s="211"/>
      <c r="P168" s="211"/>
    </row>
    <row r="169" spans="9:16" ht="14.25">
      <c r="I169" s="211"/>
      <c r="J169" s="211"/>
      <c r="K169" s="211"/>
      <c r="L169" s="211"/>
      <c r="M169" s="211"/>
      <c r="N169" s="211"/>
      <c r="O169" s="211"/>
      <c r="P169" s="211"/>
    </row>
    <row r="170" spans="9:16" ht="14.25">
      <c r="I170" s="211"/>
      <c r="J170" s="211"/>
      <c r="K170" s="211"/>
      <c r="L170" s="211"/>
      <c r="M170" s="211"/>
      <c r="N170" s="211"/>
      <c r="O170" s="211"/>
      <c r="P170" s="211"/>
    </row>
    <row r="171" spans="9:16" ht="14.25">
      <c r="I171" s="211"/>
      <c r="J171" s="211"/>
      <c r="K171" s="211"/>
      <c r="L171" s="211"/>
      <c r="M171" s="211"/>
      <c r="N171" s="211"/>
      <c r="O171" s="211"/>
      <c r="P171" s="211"/>
    </row>
    <row r="172" spans="9:16" ht="14.25">
      <c r="I172" s="211"/>
      <c r="J172" s="211"/>
      <c r="K172" s="211"/>
      <c r="L172" s="211"/>
      <c r="M172" s="211"/>
      <c r="N172" s="211"/>
      <c r="O172" s="211"/>
      <c r="P172" s="211"/>
    </row>
    <row r="173" spans="9:16" ht="14.25">
      <c r="I173" s="211"/>
      <c r="J173" s="211"/>
      <c r="K173" s="211"/>
      <c r="L173" s="211"/>
      <c r="M173" s="211"/>
      <c r="N173" s="211"/>
      <c r="O173" s="211"/>
      <c r="P173" s="211"/>
    </row>
    <row r="174" spans="9:16" ht="14.25">
      <c r="I174" s="211"/>
      <c r="J174" s="211"/>
      <c r="K174" s="211"/>
      <c r="L174" s="211"/>
      <c r="M174" s="211"/>
      <c r="N174" s="211"/>
      <c r="O174" s="211"/>
      <c r="P174" s="211"/>
    </row>
    <row r="175" spans="9:16" ht="14.25">
      <c r="I175" s="211"/>
      <c r="J175" s="211"/>
      <c r="K175" s="211"/>
      <c r="L175" s="211"/>
      <c r="M175" s="211"/>
      <c r="N175" s="211"/>
      <c r="O175" s="211"/>
      <c r="P175" s="211"/>
    </row>
    <row r="176" spans="9:16" ht="14.25">
      <c r="I176" s="211"/>
      <c r="J176" s="211"/>
      <c r="K176" s="211"/>
      <c r="L176" s="211"/>
      <c r="M176" s="211"/>
      <c r="N176" s="211"/>
      <c r="O176" s="211"/>
      <c r="P176" s="211"/>
    </row>
    <row r="177" spans="9:16" ht="14.25">
      <c r="I177" s="211"/>
      <c r="J177" s="211"/>
      <c r="K177" s="211"/>
      <c r="L177" s="211"/>
      <c r="M177" s="211"/>
      <c r="N177" s="211"/>
      <c r="O177" s="211"/>
      <c r="P177" s="211"/>
    </row>
    <row r="178" spans="9:16" ht="14.25">
      <c r="I178" s="211"/>
      <c r="J178" s="211"/>
      <c r="K178" s="211"/>
      <c r="L178" s="211"/>
      <c r="M178" s="211"/>
      <c r="N178" s="211"/>
      <c r="O178" s="211"/>
      <c r="P178" s="211"/>
    </row>
    <row r="179" spans="9:16" ht="14.25">
      <c r="I179" s="211"/>
      <c r="J179" s="211"/>
      <c r="K179" s="211"/>
      <c r="L179" s="211"/>
      <c r="M179" s="211"/>
      <c r="N179" s="211"/>
      <c r="O179" s="211"/>
      <c r="P179" s="211"/>
    </row>
    <row r="180" spans="9:16" ht="14.25">
      <c r="I180" s="211"/>
      <c r="J180" s="211"/>
      <c r="K180" s="211"/>
      <c r="L180" s="211"/>
      <c r="M180" s="211"/>
      <c r="N180" s="211"/>
      <c r="O180" s="211"/>
      <c r="P180" s="211"/>
    </row>
  </sheetData>
  <sheetProtection/>
  <mergeCells count="98">
    <mergeCell ref="C3:J6"/>
    <mergeCell ref="L3:AC4"/>
    <mergeCell ref="L6:AC6"/>
    <mergeCell ref="D9:K9"/>
    <mergeCell ref="L9:R9"/>
    <mergeCell ref="D10:G11"/>
    <mergeCell ref="I10:I11"/>
    <mergeCell ref="J10:K11"/>
    <mergeCell ref="V10:V11"/>
    <mergeCell ref="L10:O11"/>
    <mergeCell ref="D12:G12"/>
    <mergeCell ref="J12:K12"/>
    <mergeCell ref="L12:O12"/>
    <mergeCell ref="D13:G13"/>
    <mergeCell ref="J13:K13"/>
    <mergeCell ref="L13:O13"/>
    <mergeCell ref="D14:G14"/>
    <mergeCell ref="J14:K14"/>
    <mergeCell ref="L14:O14"/>
    <mergeCell ref="D15:G15"/>
    <mergeCell ref="J15:K15"/>
    <mergeCell ref="L15:O15"/>
    <mergeCell ref="D16:G16"/>
    <mergeCell ref="J16:K16"/>
    <mergeCell ref="L16:O16"/>
    <mergeCell ref="D17:G17"/>
    <mergeCell ref="J17:K17"/>
    <mergeCell ref="L17:O17"/>
    <mergeCell ref="D18:G18"/>
    <mergeCell ref="J18:K18"/>
    <mergeCell ref="L18:O18"/>
    <mergeCell ref="D19:G19"/>
    <mergeCell ref="J19:K19"/>
    <mergeCell ref="L19:O19"/>
    <mergeCell ref="D20:G20"/>
    <mergeCell ref="J20:K20"/>
    <mergeCell ref="L20:O20"/>
    <mergeCell ref="W33:W34"/>
    <mergeCell ref="F50:L50"/>
    <mergeCell ref="F36:G36"/>
    <mergeCell ref="F38:G38"/>
    <mergeCell ref="V33:V34"/>
    <mergeCell ref="D21:G21"/>
    <mergeCell ref="J21:K21"/>
    <mergeCell ref="L21:O21"/>
    <mergeCell ref="V23:V24"/>
    <mergeCell ref="AB29:AB30"/>
    <mergeCell ref="V9:AB9"/>
    <mergeCell ref="W23:W24"/>
    <mergeCell ref="X23:X24"/>
    <mergeCell ref="Y23:Y24"/>
    <mergeCell ref="Z23:Z24"/>
    <mergeCell ref="AB23:AB24"/>
    <mergeCell ref="AA23:AA24"/>
    <mergeCell ref="AB10:AB11"/>
    <mergeCell ref="X33:X34"/>
    <mergeCell ref="Y33:Y34"/>
    <mergeCell ref="Z33:Z34"/>
    <mergeCell ref="AB33:AB34"/>
    <mergeCell ref="AA10:AA11"/>
    <mergeCell ref="X29:X30"/>
    <mergeCell ref="Y29:Y30"/>
    <mergeCell ref="Z29:Z30"/>
    <mergeCell ref="AA29:AA30"/>
    <mergeCell ref="W29:W30"/>
    <mergeCell ref="P23:U24"/>
    <mergeCell ref="W10:W11"/>
    <mergeCell ref="X10:X11"/>
    <mergeCell ref="Y10:Y11"/>
    <mergeCell ref="Z10:Z11"/>
    <mergeCell ref="P29:U30"/>
    <mergeCell ref="Q10:Q11"/>
    <mergeCell ref="R10:R11"/>
    <mergeCell ref="E31:L31"/>
    <mergeCell ref="V29:V30"/>
    <mergeCell ref="P40:U40"/>
    <mergeCell ref="P32:U32"/>
    <mergeCell ref="P31:U31"/>
    <mergeCell ref="F37:G37"/>
    <mergeCell ref="F35:G35"/>
    <mergeCell ref="H10:H11"/>
    <mergeCell ref="P10:P11"/>
    <mergeCell ref="S9:U11"/>
    <mergeCell ref="W49:Z50"/>
    <mergeCell ref="P26:U26"/>
    <mergeCell ref="P25:U25"/>
    <mergeCell ref="P28:U28"/>
    <mergeCell ref="P33:U34"/>
    <mergeCell ref="P35:U35"/>
    <mergeCell ref="E25:L25"/>
    <mergeCell ref="F40:G40"/>
    <mergeCell ref="F34:G34"/>
    <mergeCell ref="P36:U36"/>
    <mergeCell ref="P38:U38"/>
    <mergeCell ref="P39:U39"/>
    <mergeCell ref="AA49:AA50"/>
    <mergeCell ref="F39:G39"/>
    <mergeCell ref="AA33:AA34"/>
  </mergeCells>
  <conditionalFormatting sqref="V54:AB54 L55:R56 S55:AC55">
    <cfRule type="cellIs" priority="36" dxfId="101" operator="equal" stopIfTrue="1">
      <formula>"Uzupełnij dane !!!"</formula>
    </cfRule>
  </conditionalFormatting>
  <conditionalFormatting sqref="S12:U21">
    <cfRule type="cellIs" priority="35" dxfId="102" operator="equal" stopIfTrue="1">
      <formula>0</formula>
    </cfRule>
  </conditionalFormatting>
  <conditionalFormatting sqref="V12:AA21">
    <cfRule type="cellIs" priority="33" dxfId="103" operator="equal" stopIfTrue="1">
      <formula>0</formula>
    </cfRule>
  </conditionalFormatting>
  <conditionalFormatting sqref="V12:V21">
    <cfRule type="expression" priority="32" dxfId="99" stopIfTrue="1">
      <formula>$V$10=0</formula>
    </cfRule>
  </conditionalFormatting>
  <conditionalFormatting sqref="V10:AA11">
    <cfRule type="cellIs" priority="31" dxfId="99" operator="equal" stopIfTrue="1">
      <formula>0</formula>
    </cfRule>
  </conditionalFormatting>
  <conditionalFormatting sqref="W12:W21">
    <cfRule type="expression" priority="30" dxfId="99" stopIfTrue="1">
      <formula>W$10=0</formula>
    </cfRule>
  </conditionalFormatting>
  <conditionalFormatting sqref="X12:X21">
    <cfRule type="expression" priority="29" dxfId="99" stopIfTrue="1">
      <formula>X$10=0</formula>
    </cfRule>
  </conditionalFormatting>
  <conditionalFormatting sqref="Y12:AA21">
    <cfRule type="expression" priority="28" dxfId="99" stopIfTrue="1">
      <formula>Y$10=0</formula>
    </cfRule>
  </conditionalFormatting>
  <conditionalFormatting sqref="E35:L36">
    <cfRule type="expression" priority="20" dxfId="104" stopIfTrue="1">
      <formula>$F35=0</formula>
    </cfRule>
  </conditionalFormatting>
  <conditionalFormatting sqref="E37:L37">
    <cfRule type="expression" priority="18" dxfId="104" stopIfTrue="1">
      <formula>$F$37=0</formula>
    </cfRule>
  </conditionalFormatting>
  <conditionalFormatting sqref="E38:L38">
    <cfRule type="expression" priority="17" dxfId="104" stopIfTrue="1">
      <formula>$F$38=0</formula>
    </cfRule>
  </conditionalFormatting>
  <conditionalFormatting sqref="E39:L39">
    <cfRule type="expression" priority="16" dxfId="104" stopIfTrue="1">
      <formula>$F$39=0</formula>
    </cfRule>
  </conditionalFormatting>
  <conditionalFormatting sqref="F44:G44 E40:L40 K43:L43">
    <cfRule type="expression" priority="45" dxfId="104" stopIfTrue="1">
      <formula>$F$40=0</formula>
    </cfRule>
  </conditionalFormatting>
  <conditionalFormatting sqref="X23:X25 X28:X35 X38">
    <cfRule type="expression" priority="11" dxfId="99" stopIfTrue="1">
      <formula>$X$10=0</formula>
    </cfRule>
  </conditionalFormatting>
  <conditionalFormatting sqref="V23:V25 V28:V35 V38">
    <cfRule type="expression" priority="10" dxfId="99" stopIfTrue="1">
      <formula>$V$10=0</formula>
    </cfRule>
  </conditionalFormatting>
  <conditionalFormatting sqref="W12:W21 W23:W25 W28:W35 W38">
    <cfRule type="expression" priority="9" dxfId="99" stopIfTrue="1">
      <formula>$W$10=0</formula>
    </cfRule>
  </conditionalFormatting>
  <conditionalFormatting sqref="Y23:Y25 Y28:Y35 Y38">
    <cfRule type="expression" priority="8" dxfId="99" stopIfTrue="1">
      <formula>$Y$10=0</formula>
    </cfRule>
  </conditionalFormatting>
  <conditionalFormatting sqref="Z23:Z25 Z28:Z35 Z38">
    <cfRule type="expression" priority="5" dxfId="99" stopIfTrue="1">
      <formula>$Z$10=0</formula>
    </cfRule>
    <cfRule type="expression" priority="7" dxfId="99" stopIfTrue="1">
      <formula>$Z$10</formula>
    </cfRule>
  </conditionalFormatting>
  <conditionalFormatting sqref="AA23:AA25 AA28:AA35 AA38">
    <cfRule type="expression" priority="6" dxfId="99" stopIfTrue="1">
      <formula>$AA$10=0</formula>
    </cfRule>
  </conditionalFormatting>
  <conditionalFormatting sqref="AB26">
    <cfRule type="expression" priority="4" dxfId="105" stopIfTrue="1">
      <formula>$AB$26=0</formula>
    </cfRule>
  </conditionalFormatting>
  <conditionalFormatting sqref="AB36">
    <cfRule type="expression" priority="3" dxfId="106" stopIfTrue="1">
      <formula>$AB$36=0</formula>
    </cfRule>
  </conditionalFormatting>
  <conditionalFormatting sqref="AB39">
    <cfRule type="expression" priority="2" dxfId="105" stopIfTrue="1">
      <formula>$AB$39=0</formula>
    </cfRule>
  </conditionalFormatting>
  <conditionalFormatting sqref="AB40">
    <cfRule type="expression" priority="1" dxfId="105" stopIfTrue="1">
      <formula>$AB$40=0</formula>
    </cfRule>
  </conditionalFormatting>
  <printOptions/>
  <pageMargins left="0.31496062992125984" right="0.31496062992125984" top="0.35433070866141736" bottom="0.35433070866141736" header="0.31496062992125984" footer="0.31496062992125984"/>
  <pageSetup fitToHeight="1" fitToWidth="1" horizontalDpi="200" verticalDpi="200" orientation="landscape" paperSize="9" scale="4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AL43"/>
  <sheetViews>
    <sheetView showGridLines="0" zoomScale="70" zoomScaleNormal="70" zoomScalePageLayoutView="0" workbookViewId="0" topLeftCell="A1">
      <selection activeCell="Y19" sqref="Y19:AC38"/>
    </sheetView>
  </sheetViews>
  <sheetFormatPr defaultColWidth="8.796875" defaultRowHeight="14.25"/>
  <cols>
    <col min="1" max="1" width="1.203125" style="11" customWidth="1"/>
    <col min="2" max="2" width="2" style="11" customWidth="1"/>
    <col min="3" max="3" width="1.59765625" style="11" customWidth="1"/>
    <col min="4" max="4" width="21" style="11" customWidth="1"/>
    <col min="5" max="5" width="1.69921875" style="11" customWidth="1"/>
    <col min="6" max="6" width="9" style="11" customWidth="1"/>
    <col min="7" max="7" width="8.19921875" style="18" customWidth="1"/>
    <col min="8" max="8" width="28.09765625" style="11" customWidth="1"/>
    <col min="9" max="9" width="1" style="11" customWidth="1"/>
    <col min="10" max="10" width="2" style="11" customWidth="1"/>
    <col min="11" max="11" width="1.1015625" style="11" customWidth="1"/>
    <col min="12" max="12" width="10.59765625" style="11" customWidth="1"/>
    <col min="13" max="13" width="9" style="11" customWidth="1"/>
    <col min="14" max="14" width="2.09765625" style="11" customWidth="1"/>
    <col min="15" max="16" width="10.69921875" style="11" customWidth="1"/>
    <col min="17" max="17" width="5.8984375" style="11" customWidth="1"/>
    <col min="18" max="18" width="5.19921875" style="11" customWidth="1"/>
    <col min="19" max="19" width="8.69921875" style="11" customWidth="1"/>
    <col min="20" max="20" width="2.69921875" style="11" customWidth="1"/>
    <col min="21" max="21" width="12.69921875" style="11" customWidth="1"/>
    <col min="22" max="22" width="1.390625" style="11" customWidth="1"/>
    <col min="23" max="23" width="2" style="11" customWidth="1"/>
    <col min="24" max="24" width="1.390625" style="11" customWidth="1"/>
    <col min="25" max="25" width="9" style="11" customWidth="1"/>
    <col min="26" max="26" width="10.69921875" style="11" customWidth="1"/>
    <col min="27" max="16384" width="9" style="11" customWidth="1"/>
  </cols>
  <sheetData>
    <row r="1" ht="7.5" customHeight="1"/>
    <row r="2" spans="1:23" ht="15" customHeight="1">
      <c r="A2" s="283"/>
      <c r="B2" s="19"/>
      <c r="C2" s="20"/>
      <c r="D2" s="20"/>
      <c r="E2" s="20"/>
      <c r="F2" s="20"/>
      <c r="G2" s="21"/>
      <c r="H2" s="20"/>
      <c r="I2" s="20"/>
      <c r="J2" s="20"/>
      <c r="K2" s="20"/>
      <c r="L2" s="20"/>
      <c r="M2" s="20"/>
      <c r="N2" s="20"/>
      <c r="O2" s="20"/>
      <c r="P2" s="20"/>
      <c r="Q2" s="20"/>
      <c r="R2" s="20"/>
      <c r="S2" s="20"/>
      <c r="T2" s="20"/>
      <c r="U2" s="20"/>
      <c r="V2" s="20"/>
      <c r="W2" s="22"/>
    </row>
    <row r="3" spans="1:23" ht="31.5" customHeight="1">
      <c r="A3" s="283"/>
      <c r="B3" s="23"/>
      <c r="C3" s="846"/>
      <c r="D3" s="847"/>
      <c r="E3" s="847"/>
      <c r="F3" s="847"/>
      <c r="G3" s="847"/>
      <c r="H3" s="847"/>
      <c r="I3" s="848"/>
      <c r="J3" s="24"/>
      <c r="K3" s="903" t="s">
        <v>47</v>
      </c>
      <c r="L3" s="904"/>
      <c r="M3" s="904"/>
      <c r="N3" s="904"/>
      <c r="O3" s="904"/>
      <c r="P3" s="904"/>
      <c r="Q3" s="904"/>
      <c r="R3" s="904"/>
      <c r="S3" s="904"/>
      <c r="T3" s="904"/>
      <c r="U3" s="904"/>
      <c r="V3" s="905"/>
      <c r="W3" s="25"/>
    </row>
    <row r="4" spans="1:23" ht="19.5" customHeight="1">
      <c r="A4" s="283"/>
      <c r="B4" s="23"/>
      <c r="C4" s="849"/>
      <c r="D4" s="850"/>
      <c r="E4" s="850"/>
      <c r="F4" s="850"/>
      <c r="G4" s="850"/>
      <c r="H4" s="850"/>
      <c r="I4" s="851"/>
      <c r="J4" s="24"/>
      <c r="K4" s="24"/>
      <c r="L4" s="24"/>
      <c r="M4" s="24"/>
      <c r="N4" s="24"/>
      <c r="O4" s="24"/>
      <c r="P4" s="24"/>
      <c r="Q4" s="24"/>
      <c r="R4" s="24"/>
      <c r="S4" s="24"/>
      <c r="T4" s="24"/>
      <c r="U4" s="24"/>
      <c r="V4" s="24"/>
      <c r="W4" s="25"/>
    </row>
    <row r="5" spans="1:23" ht="39.75" customHeight="1">
      <c r="A5" s="283"/>
      <c r="B5" s="23"/>
      <c r="C5" s="852"/>
      <c r="D5" s="853"/>
      <c r="E5" s="853"/>
      <c r="F5" s="853"/>
      <c r="G5" s="853"/>
      <c r="H5" s="853"/>
      <c r="I5" s="854"/>
      <c r="J5" s="24"/>
      <c r="K5" s="26"/>
      <c r="L5" s="901" t="str">
        <f>"Proszę  o  wypłacenie  zaliczki  w następujących walutach i kwotach na  pokrycie  przyszłych wydatków związanych z wyjazdem zgodnie z poleceniem  wyjazdu  służbowego  nr "&amp;F11&amp;":"</f>
        <v>Proszę  o  wypłacenie  zaliczki  w następujących walutach i kwotach na  pokrycie  przyszłych wydatków związanych z wyjazdem zgodnie z poleceniem  wyjazdu  służbowego  nr 12/34/2014:</v>
      </c>
      <c r="M5" s="901"/>
      <c r="N5" s="901"/>
      <c r="O5" s="901"/>
      <c r="P5" s="901"/>
      <c r="Q5" s="901"/>
      <c r="R5" s="901"/>
      <c r="S5" s="901"/>
      <c r="T5" s="901"/>
      <c r="U5" s="322"/>
      <c r="V5" s="28"/>
      <c r="W5" s="25"/>
    </row>
    <row r="6" spans="1:23" ht="15" customHeight="1" thickBot="1">
      <c r="A6" s="283"/>
      <c r="B6" s="23"/>
      <c r="C6" s="24"/>
      <c r="D6" s="29" t="s">
        <v>12</v>
      </c>
      <c r="E6" s="30"/>
      <c r="F6" s="24"/>
      <c r="G6" s="31"/>
      <c r="H6" s="24"/>
      <c r="I6" s="24"/>
      <c r="J6" s="24"/>
      <c r="K6" s="32"/>
      <c r="L6" s="902"/>
      <c r="M6" s="902"/>
      <c r="N6" s="902"/>
      <c r="O6" s="902"/>
      <c r="P6" s="902"/>
      <c r="Q6" s="902"/>
      <c r="R6" s="902"/>
      <c r="S6" s="902"/>
      <c r="T6" s="902"/>
      <c r="U6"/>
      <c r="V6" s="34"/>
      <c r="W6" s="25"/>
    </row>
    <row r="7" spans="1:23" ht="6" customHeight="1" thickTop="1">
      <c r="A7" s="283"/>
      <c r="B7" s="35"/>
      <c r="C7" s="36"/>
      <c r="D7" s="37"/>
      <c r="E7" s="37"/>
      <c r="F7" s="37"/>
      <c r="G7" s="38"/>
      <c r="H7" s="37"/>
      <c r="I7" s="39"/>
      <c r="J7" s="24"/>
      <c r="K7" s="32"/>
      <c r="L7" s="316"/>
      <c r="M7" s="316"/>
      <c r="N7" s="316"/>
      <c r="O7" s="316"/>
      <c r="P7" s="316"/>
      <c r="Q7" s="316"/>
      <c r="R7" s="316"/>
      <c r="S7" s="316"/>
      <c r="T7" s="316"/>
      <c r="U7"/>
      <c r="V7" s="34"/>
      <c r="W7" s="25"/>
    </row>
    <row r="8" spans="1:23" ht="49.5" customHeight="1">
      <c r="A8" s="283"/>
      <c r="B8" s="23"/>
      <c r="C8" s="40"/>
      <c r="D8" s="906" t="s">
        <v>366</v>
      </c>
      <c r="E8" s="906"/>
      <c r="F8" s="906"/>
      <c r="G8" s="906"/>
      <c r="H8" s="906"/>
      <c r="I8" s="41"/>
      <c r="J8" s="42"/>
      <c r="K8" s="32"/>
      <c r="L8" s="317" t="str">
        <f>IF('Instrukcja wypełniania'!$F$84&gt;0,'Instrukcja wypełniania'!$E$84,"")</f>
        <v>DKK</v>
      </c>
      <c r="M8" s="890" t="str">
        <f>IF('Instrukcja wypełniania'!$F$85&gt;0,'Instrukcja wypełniania'!$E$85,"")</f>
        <v>SEK</v>
      </c>
      <c r="N8" s="890"/>
      <c r="O8" s="317" t="str">
        <f>IF('Instrukcja wypełniania'!$F$86&gt;0,'Instrukcja wypełniania'!$E$86,"")</f>
        <v>PLN</v>
      </c>
      <c r="P8" s="317" t="str">
        <f>IF('Instrukcja wypełniania'!$F$87&gt;0,'Instrukcja wypełniania'!$E$87,"")</f>
        <v>EUR</v>
      </c>
      <c r="Q8" s="890" t="str">
        <f>IF('Instrukcja wypełniania'!$F$88&gt;0,'Instrukcja wypełniania'!$E$88,"")</f>
        <v>USD</v>
      </c>
      <c r="R8" s="890"/>
      <c r="S8" s="890" t="str">
        <f>IF('Instrukcja wypełniania'!$F$89&gt;0,'Instrukcja wypełniania'!$E$89,"")</f>
        <v>GBP</v>
      </c>
      <c r="T8" s="890"/>
      <c r="U8"/>
      <c r="V8" s="34"/>
      <c r="W8" s="25"/>
    </row>
    <row r="9" spans="1:23" ht="6" customHeight="1" thickBot="1">
      <c r="A9" s="283"/>
      <c r="B9" s="23"/>
      <c r="C9" s="43"/>
      <c r="D9" s="44"/>
      <c r="E9" s="44"/>
      <c r="F9" s="44"/>
      <c r="G9" s="44"/>
      <c r="H9" s="44"/>
      <c r="I9" s="45"/>
      <c r="J9" s="42"/>
      <c r="K9" s="32"/>
      <c r="L9" s="895">
        <f>IF('Instrukcja wypełniania'!$E$45="nie",0,'Instrukcja wypełniania'!F84)</f>
        <v>3150.33</v>
      </c>
      <c r="M9" s="895">
        <f>IF('Instrukcja wypełniania'!$E$45="nie",0,'Instrukcja wypełniania'!F85)</f>
        <v>1300.5</v>
      </c>
      <c r="N9" s="897"/>
      <c r="O9" s="895">
        <f>IF('Instrukcja wypełniania'!$E$45="nie",0,'Instrukcja wypełniania'!F86)</f>
        <v>500</v>
      </c>
      <c r="P9" s="895">
        <f>IF('Instrukcja wypełniania'!$E$45="nie",0,'Instrukcja wypełniania'!F87)</f>
        <v>438.83000000000004</v>
      </c>
      <c r="Q9" s="895">
        <f>IF('Instrukcja wypełniania'!$E$45="nie",0,'Instrukcja wypełniania'!F88)</f>
        <v>417.16999999999996</v>
      </c>
      <c r="R9" s="897"/>
      <c r="S9" s="895">
        <f>IF('Instrukcja wypełniania'!$E$45="nie",0,'Instrukcja wypełniania'!F89)</f>
        <v>99.17</v>
      </c>
      <c r="T9" s="897"/>
      <c r="U9"/>
      <c r="V9" s="34"/>
      <c r="W9" s="25"/>
    </row>
    <row r="10" spans="1:23" ht="15" customHeight="1" thickTop="1">
      <c r="A10" s="283"/>
      <c r="B10" s="23"/>
      <c r="C10" s="24"/>
      <c r="D10" s="29"/>
      <c r="E10" s="30"/>
      <c r="F10" s="24"/>
      <c r="G10" s="31"/>
      <c r="H10" s="24"/>
      <c r="I10" s="24"/>
      <c r="J10" s="24"/>
      <c r="K10" s="32"/>
      <c r="L10" s="896"/>
      <c r="M10" s="896"/>
      <c r="N10" s="896"/>
      <c r="O10" s="896"/>
      <c r="P10" s="896"/>
      <c r="Q10" s="896"/>
      <c r="R10" s="896"/>
      <c r="S10" s="896"/>
      <c r="T10" s="896"/>
      <c r="U10"/>
      <c r="V10" s="34"/>
      <c r="W10" s="25"/>
    </row>
    <row r="11" spans="1:23" ht="19.5" customHeight="1">
      <c r="A11" s="283"/>
      <c r="B11" s="46"/>
      <c r="C11" s="47"/>
      <c r="D11" s="48" t="s">
        <v>20</v>
      </c>
      <c r="E11" s="49"/>
      <c r="F11" s="326" t="str">
        <f>'Instrukcja wypełniania'!C13</f>
        <v>12/34/2014</v>
      </c>
      <c r="G11" s="327"/>
      <c r="H11" s="326"/>
      <c r="I11" s="50"/>
      <c r="J11" s="24"/>
      <c r="K11" s="32"/>
      <c r="L11" s="33"/>
      <c r="M11" s="33"/>
      <c r="N11" s="33"/>
      <c r="O11" s="33"/>
      <c r="P11" s="33"/>
      <c r="Q11" s="33"/>
      <c r="R11" s="33"/>
      <c r="S11" s="33"/>
      <c r="T11" s="33"/>
      <c r="U11"/>
      <c r="V11" s="34"/>
      <c r="W11" s="25"/>
    </row>
    <row r="12" spans="1:23" ht="18.75" customHeight="1">
      <c r="A12" s="283"/>
      <c r="B12" s="23"/>
      <c r="C12" s="32"/>
      <c r="D12" s="51" t="s">
        <v>14</v>
      </c>
      <c r="E12" s="52"/>
      <c r="F12" s="900" t="str">
        <f>IF(OR('Instrukcja wypełniania'!C15=0,'Instrukcja wypełniania'!D15=0,'Instrukcja wypełniania'!E15=0),"Uzupełnij dane !!!",'Instrukcja wypełniania'!C15&amp;" "&amp;'Instrukcja wypełniania'!D15&amp;" "&amp;'Instrukcja wypełniania'!E15)</f>
        <v>04 11 2014</v>
      </c>
      <c r="G12" s="900"/>
      <c r="H12" s="288"/>
      <c r="I12" s="54"/>
      <c r="J12" s="24"/>
      <c r="K12" s="32"/>
      <c r="L12" s="33"/>
      <c r="M12" s="33"/>
      <c r="N12" s="33"/>
      <c r="O12" s="33"/>
      <c r="P12" s="33"/>
      <c r="Q12" s="33"/>
      <c r="R12" s="33"/>
      <c r="S12" s="33"/>
      <c r="T12" s="33"/>
      <c r="U12" s="33"/>
      <c r="V12" s="34"/>
      <c r="W12" s="25"/>
    </row>
    <row r="13" spans="1:23" ht="3.75" customHeight="1">
      <c r="A13" s="283"/>
      <c r="B13" s="35"/>
      <c r="C13" s="55"/>
      <c r="D13" s="51"/>
      <c r="E13" s="52"/>
      <c r="F13" s="255"/>
      <c r="G13" s="297"/>
      <c r="H13" s="255"/>
      <c r="I13" s="34"/>
      <c r="J13" s="24"/>
      <c r="K13" s="32"/>
      <c r="L13" s="33"/>
      <c r="M13" s="33"/>
      <c r="N13" s="33"/>
      <c r="O13" s="33"/>
      <c r="P13" s="33"/>
      <c r="Q13" s="33"/>
      <c r="R13" s="33"/>
      <c r="S13" s="33"/>
      <c r="T13" s="33"/>
      <c r="U13" s="33"/>
      <c r="V13" s="34"/>
      <c r="W13" s="25"/>
    </row>
    <row r="14" spans="1:23" ht="19.5" customHeight="1">
      <c r="A14" s="283"/>
      <c r="B14" s="23"/>
      <c r="C14" s="32"/>
      <c r="D14" s="51" t="s">
        <v>15</v>
      </c>
      <c r="E14" s="52"/>
      <c r="F14" s="898" t="str">
        <f>IF('Instrukcja wypełniania'!C17=0,"Uzupełnij dane !!!",'Instrukcja wypełniania'!C17)</f>
        <v>Eugeniusz Dębała</v>
      </c>
      <c r="G14" s="899"/>
      <c r="H14" s="899"/>
      <c r="I14" s="54"/>
      <c r="J14" s="24"/>
      <c r="K14" s="32"/>
      <c r="L14" s="907"/>
      <c r="M14" s="907"/>
      <c r="N14" s="52"/>
      <c r="O14" s="66"/>
      <c r="P14" s="66"/>
      <c r="Q14" s="66"/>
      <c r="R14" s="66"/>
      <c r="S14" s="298"/>
      <c r="T14" s="66"/>
      <c r="U14" s="33"/>
      <c r="V14" s="34"/>
      <c r="W14" s="25"/>
    </row>
    <row r="15" spans="1:23" s="64" customFormat="1" ht="15.75" customHeight="1">
      <c r="A15" s="284"/>
      <c r="B15" s="57"/>
      <c r="C15" s="58"/>
      <c r="D15" s="59"/>
      <c r="E15" s="60"/>
      <c r="F15" s="159" t="s">
        <v>5</v>
      </c>
      <c r="G15" s="328"/>
      <c r="H15" s="329"/>
      <c r="I15" s="62"/>
      <c r="J15" s="63"/>
      <c r="K15" s="67"/>
      <c r="L15" s="68" t="s">
        <v>4</v>
      </c>
      <c r="M15" s="68"/>
      <c r="N15" s="68"/>
      <c r="O15" s="68" t="s">
        <v>51</v>
      </c>
      <c r="P15" s="68"/>
      <c r="Q15" s="69"/>
      <c r="R15" s="69"/>
      <c r="S15" s="69"/>
      <c r="T15" s="70"/>
      <c r="U15" s="70"/>
      <c r="V15" s="71"/>
      <c r="W15" s="25"/>
    </row>
    <row r="16" spans="1:38" ht="19.5" customHeight="1">
      <c r="A16" s="283"/>
      <c r="B16" s="23"/>
      <c r="C16" s="32"/>
      <c r="D16" s="51" t="s">
        <v>19</v>
      </c>
      <c r="E16" s="52"/>
      <c r="F16" s="898" t="str">
        <f>IF('Instrukcja wypełniania'!C19=0,"Uzupełnij dane !!!",'Instrukcja wypełniania'!C19)</f>
        <v>Koordynator ds. Projektów Intermodalnych</v>
      </c>
      <c r="G16" s="899"/>
      <c r="H16" s="899"/>
      <c r="I16" s="65"/>
      <c r="J16" s="24"/>
      <c r="K16" s="24"/>
      <c r="L16" s="24"/>
      <c r="M16" s="24"/>
      <c r="N16" s="24"/>
      <c r="O16" s="24"/>
      <c r="P16" s="24"/>
      <c r="Q16" s="24"/>
      <c r="R16" s="24"/>
      <c r="S16" s="24"/>
      <c r="T16" s="24"/>
      <c r="U16" s="24"/>
      <c r="V16" s="24"/>
      <c r="W16" s="155"/>
      <c r="Y16"/>
      <c r="Z16"/>
      <c r="AA16"/>
      <c r="AB16"/>
      <c r="AC16"/>
      <c r="AD16"/>
      <c r="AE16"/>
      <c r="AF16"/>
      <c r="AG16"/>
      <c r="AH16"/>
      <c r="AI16"/>
      <c r="AJ16"/>
      <c r="AK16"/>
      <c r="AL16"/>
    </row>
    <row r="17" spans="2:38" ht="6.75" customHeight="1">
      <c r="B17" s="23"/>
      <c r="C17" s="32"/>
      <c r="F17" s="133"/>
      <c r="G17" s="133"/>
      <c r="H17" s="133"/>
      <c r="I17" s="65"/>
      <c r="J17" s="24"/>
      <c r="K17" s="26"/>
      <c r="L17" s="72"/>
      <c r="M17" s="72"/>
      <c r="N17" s="72"/>
      <c r="O17" s="72"/>
      <c r="P17" s="72"/>
      <c r="Q17" s="72"/>
      <c r="R17" s="72"/>
      <c r="S17" s="72"/>
      <c r="T17" s="72"/>
      <c r="U17" s="72"/>
      <c r="V17" s="28"/>
      <c r="W17" s="25"/>
      <c r="Y17"/>
      <c r="Z17"/>
      <c r="AA17"/>
      <c r="AB17"/>
      <c r="AC17"/>
      <c r="AD17"/>
      <c r="AE17"/>
      <c r="AF17"/>
      <c r="AG17"/>
      <c r="AH17"/>
      <c r="AI17"/>
      <c r="AJ17"/>
      <c r="AK17"/>
      <c r="AL17"/>
    </row>
    <row r="18" spans="2:38" ht="26.25" customHeight="1">
      <c r="B18" s="23"/>
      <c r="C18" s="32"/>
      <c r="F18" s="893" t="str">
        <f>IF('Instrukcja wypełniania'!B320=0,"Uzupełnij dane !!!",'Instrukcja wypełniania'!B320)</f>
        <v>Dania - Kopenhaga, Niemcy - Berlin, Szwecja - Sztokholm, Wielka Brytania - Londyn, Stany Zjednoczone Ameryki (USA) - Waszyngton</v>
      </c>
      <c r="G18" s="893"/>
      <c r="H18" s="893"/>
      <c r="I18" s="65"/>
      <c r="J18" s="24"/>
      <c r="K18" s="32"/>
      <c r="L18" s="909" t="s">
        <v>367</v>
      </c>
      <c r="M18" s="909"/>
      <c r="N18" s="909"/>
      <c r="O18" s="909"/>
      <c r="P18" s="909"/>
      <c r="Q18" s="909"/>
      <c r="R18" s="909"/>
      <c r="S18" s="909"/>
      <c r="T18" s="909"/>
      <c r="U18" s="98"/>
      <c r="V18" s="34"/>
      <c r="W18" s="25"/>
      <c r="Y18"/>
      <c r="Z18"/>
      <c r="AA18"/>
      <c r="AB18"/>
      <c r="AC18"/>
      <c r="AD18"/>
      <c r="AE18"/>
      <c r="AF18"/>
      <c r="AG18"/>
      <c r="AH18"/>
      <c r="AI18"/>
      <c r="AJ18"/>
      <c r="AK18"/>
      <c r="AL18"/>
    </row>
    <row r="19" spans="2:38" ht="46.5" customHeight="1">
      <c r="B19" s="23"/>
      <c r="C19" s="32"/>
      <c r="D19" s="51" t="s">
        <v>22</v>
      </c>
      <c r="E19" s="52"/>
      <c r="F19" s="894"/>
      <c r="G19" s="894"/>
      <c r="H19" s="894"/>
      <c r="I19" s="65"/>
      <c r="J19" s="24"/>
      <c r="K19" s="32"/>
      <c r="L19" s="317" t="str">
        <f>IF('Instrukcja wypełniania'!$F$84&gt;0,'Instrukcja wypełniania'!$E$84,"")</f>
        <v>DKK</v>
      </c>
      <c r="M19" s="890" t="str">
        <f>IF('Instrukcja wypełniania'!$F$85&gt;0,'Instrukcja wypełniania'!$E$85,"")</f>
        <v>SEK</v>
      </c>
      <c r="N19" s="890"/>
      <c r="O19" s="317" t="str">
        <f>IF('Instrukcja wypełniania'!$F$86&gt;0,'Instrukcja wypełniania'!$E$86,"")</f>
        <v>PLN</v>
      </c>
      <c r="P19" s="317" t="str">
        <f>IF('Instrukcja wypełniania'!$F$87&gt;0,'Instrukcja wypełniania'!$E$87,"")</f>
        <v>EUR</v>
      </c>
      <c r="Q19" s="890" t="str">
        <f>IF('Instrukcja wypełniania'!$F$88&gt;0,'Instrukcja wypełniania'!$E$88,"")</f>
        <v>USD</v>
      </c>
      <c r="R19" s="890"/>
      <c r="S19" s="890" t="str">
        <f>IF('Instrukcja wypełniania'!$F$89&gt;0,'Instrukcja wypełniania'!$E$89,"")</f>
        <v>GBP</v>
      </c>
      <c r="T19" s="890"/>
      <c r="U19" s="317" t="s">
        <v>369</v>
      </c>
      <c r="V19" s="34"/>
      <c r="W19" s="25"/>
      <c r="Y19"/>
      <c r="Z19"/>
      <c r="AA19"/>
      <c r="AB19"/>
      <c r="AC19"/>
      <c r="AD19"/>
      <c r="AE19"/>
      <c r="AF19"/>
      <c r="AG19"/>
      <c r="AH19"/>
      <c r="AI19"/>
      <c r="AJ19"/>
      <c r="AK19"/>
      <c r="AL19"/>
    </row>
    <row r="20" spans="2:38" ht="20.25" customHeight="1">
      <c r="B20" s="23"/>
      <c r="C20" s="32"/>
      <c r="D20" s="51" t="s">
        <v>23</v>
      </c>
      <c r="E20" s="52"/>
      <c r="F20" s="320" t="str">
        <f>IF(OR('Instrukcja wypełniania'!C28=0,'Instrukcja wypełniania'!D28=0,'Instrukcja wypełniania'!E28=0),"Uzupełnij dane !!!",'Instrukcja wypełniania'!C28&amp;" "&amp;'Instrukcja wypełniania'!D28&amp;" "&amp;'Instrukcja wypełniania'!E28)</f>
        <v>05 11 2014</v>
      </c>
      <c r="G20" s="320"/>
      <c r="H20" s="321"/>
      <c r="I20" s="65"/>
      <c r="J20" s="24"/>
      <c r="K20" s="32"/>
      <c r="L20" s="318">
        <f>L9</f>
        <v>3150.33</v>
      </c>
      <c r="M20" s="889">
        <f>M9</f>
        <v>1300.5</v>
      </c>
      <c r="N20" s="889"/>
      <c r="O20" s="318">
        <f>O9</f>
        <v>500</v>
      </c>
      <c r="P20" s="318">
        <f>P9</f>
        <v>438.83000000000004</v>
      </c>
      <c r="Q20" s="889">
        <f>Q9</f>
        <v>417.16999999999996</v>
      </c>
      <c r="R20" s="889"/>
      <c r="S20" s="889">
        <f>S9</f>
        <v>99.17</v>
      </c>
      <c r="T20" s="889"/>
      <c r="U20" s="324"/>
      <c r="V20" s="34"/>
      <c r="W20" s="25"/>
      <c r="Y20"/>
      <c r="Z20"/>
      <c r="AA20"/>
      <c r="AB20"/>
      <c r="AC20"/>
      <c r="AD20"/>
      <c r="AE20"/>
      <c r="AF20"/>
      <c r="AG20"/>
      <c r="AH20"/>
      <c r="AI20"/>
      <c r="AJ20"/>
      <c r="AK20"/>
      <c r="AL20"/>
    </row>
    <row r="21" spans="1:38" ht="19.5" customHeight="1">
      <c r="A21" s="283"/>
      <c r="B21" s="23"/>
      <c r="C21" s="32"/>
      <c r="D21" s="51" t="s">
        <v>24</v>
      </c>
      <c r="E21" s="52"/>
      <c r="F21" s="900" t="str">
        <f>IF(OR('Instrukcja wypełniania'!C30=0,'Instrukcja wypełniania'!D30=0,'Instrukcja wypełniania'!E30=0),"Uzupełnij dane !!!",'Instrukcja wypełniania'!C30&amp;" "&amp;'Instrukcja wypełniania'!D30&amp;" "&amp;'Instrukcja wypełniania'!E30)</f>
        <v>06 11 2014</v>
      </c>
      <c r="G21" s="900"/>
      <c r="H21" s="255"/>
      <c r="I21" s="34"/>
      <c r="J21" s="24"/>
      <c r="K21" s="32"/>
      <c r="L21" s="27"/>
      <c r="M21" s="27"/>
      <c r="N21" s="27"/>
      <c r="O21" s="27"/>
      <c r="P21" s="27"/>
      <c r="Q21" s="27"/>
      <c r="R21" s="891"/>
      <c r="S21" s="891"/>
      <c r="T21" s="892"/>
      <c r="U21" s="323"/>
      <c r="V21" s="34"/>
      <c r="W21" s="25"/>
      <c r="Y21"/>
      <c r="Z21"/>
      <c r="AA21"/>
      <c r="AB21"/>
      <c r="AC21"/>
      <c r="AD21"/>
      <c r="AE21"/>
      <c r="AF21"/>
      <c r="AG21"/>
      <c r="AH21"/>
      <c r="AI21"/>
      <c r="AJ21"/>
      <c r="AK21"/>
      <c r="AL21"/>
    </row>
    <row r="22" spans="1:38" ht="19.5" customHeight="1">
      <c r="A22" s="283"/>
      <c r="B22" s="23"/>
      <c r="C22" s="32"/>
      <c r="F22" s="893" t="str">
        <f>'Instrukcja wypełniania'!C32</f>
        <v>Rozpoznanie wstępne możliwości współpracy z miejscowymi organizacjami pozarządowymi oraz samorządem wiejskim</v>
      </c>
      <c r="G22" s="893"/>
      <c r="H22" s="893"/>
      <c r="I22" s="34"/>
      <c r="J22" s="24"/>
      <c r="K22" s="32"/>
      <c r="L22" s="907"/>
      <c r="M22" s="907"/>
      <c r="N22" s="52"/>
      <c r="O22" s="66"/>
      <c r="P22" s="66"/>
      <c r="Q22" s="66"/>
      <c r="R22" s="66"/>
      <c r="S22" s="298"/>
      <c r="T22" s="66"/>
      <c r="U22" s="319"/>
      <c r="V22" s="34"/>
      <c r="W22" s="25"/>
      <c r="Y22"/>
      <c r="Z22"/>
      <c r="AA22"/>
      <c r="AB22"/>
      <c r="AC22"/>
      <c r="AD22"/>
      <c r="AE22"/>
      <c r="AF22"/>
      <c r="AG22"/>
      <c r="AH22"/>
      <c r="AI22"/>
      <c r="AJ22"/>
      <c r="AK22"/>
      <c r="AL22"/>
    </row>
    <row r="23" spans="1:38" ht="15" customHeight="1">
      <c r="A23" s="283"/>
      <c r="B23" s="23"/>
      <c r="C23" s="32"/>
      <c r="D23" s="51"/>
      <c r="E23" s="52"/>
      <c r="F23" s="893"/>
      <c r="G23" s="893"/>
      <c r="H23" s="893"/>
      <c r="I23" s="34"/>
      <c r="J23" s="24"/>
      <c r="K23" s="67"/>
      <c r="L23" s="68" t="s">
        <v>4</v>
      </c>
      <c r="M23" s="68"/>
      <c r="N23" s="68"/>
      <c r="O23" s="68" t="s">
        <v>52</v>
      </c>
      <c r="P23" s="68"/>
      <c r="Q23" s="69"/>
      <c r="R23" s="69"/>
      <c r="S23" s="69"/>
      <c r="T23" s="70"/>
      <c r="U23" s="325"/>
      <c r="V23" s="71"/>
      <c r="W23" s="25"/>
      <c r="Y23"/>
      <c r="Z23"/>
      <c r="AA23"/>
      <c r="AB23"/>
      <c r="AC23"/>
      <c r="AD23"/>
      <c r="AE23"/>
      <c r="AF23"/>
      <c r="AG23"/>
      <c r="AH23"/>
      <c r="AI23"/>
      <c r="AJ23"/>
      <c r="AK23"/>
      <c r="AL23"/>
    </row>
    <row r="24" spans="1:38" ht="18.75" customHeight="1">
      <c r="A24" s="283"/>
      <c r="B24" s="23"/>
      <c r="C24" s="32"/>
      <c r="D24" s="73"/>
      <c r="E24" s="33"/>
      <c r="F24" s="893"/>
      <c r="G24" s="893"/>
      <c r="H24" s="893"/>
      <c r="I24" s="74"/>
      <c r="J24" s="24"/>
      <c r="K24" s="24"/>
      <c r="L24" s="24"/>
      <c r="M24" s="24"/>
      <c r="N24" s="24"/>
      <c r="O24" s="24"/>
      <c r="P24" s="24"/>
      <c r="Q24" s="24"/>
      <c r="R24" s="24"/>
      <c r="S24" s="24"/>
      <c r="T24" s="24"/>
      <c r="U24" s="24"/>
      <c r="V24" s="24"/>
      <c r="W24" s="25"/>
      <c r="Y24"/>
      <c r="Z24"/>
      <c r="AA24"/>
      <c r="AB24"/>
      <c r="AC24"/>
      <c r="AD24"/>
      <c r="AE24"/>
      <c r="AF24"/>
      <c r="AG24"/>
      <c r="AH24"/>
      <c r="AI24"/>
      <c r="AJ24"/>
      <c r="AK24"/>
      <c r="AL24"/>
    </row>
    <row r="25" spans="1:38" ht="12" customHeight="1">
      <c r="A25" s="283"/>
      <c r="B25" s="23"/>
      <c r="C25" s="32"/>
      <c r="D25" s="51"/>
      <c r="E25" s="52"/>
      <c r="F25" s="893"/>
      <c r="G25" s="893"/>
      <c r="H25" s="893"/>
      <c r="I25" s="74"/>
      <c r="J25" s="24"/>
      <c r="K25" s="26"/>
      <c r="L25" s="72"/>
      <c r="M25" s="72"/>
      <c r="N25" s="72"/>
      <c r="O25" s="72"/>
      <c r="P25" s="72"/>
      <c r="Q25" s="72"/>
      <c r="R25" s="72"/>
      <c r="S25" s="72"/>
      <c r="T25" s="72"/>
      <c r="U25" s="72"/>
      <c r="V25" s="28"/>
      <c r="W25" s="25"/>
      <c r="Y25"/>
      <c r="Z25"/>
      <c r="AA25"/>
      <c r="AB25"/>
      <c r="AC25"/>
      <c r="AD25"/>
      <c r="AE25"/>
      <c r="AF25"/>
      <c r="AG25"/>
      <c r="AH25"/>
      <c r="AI25"/>
      <c r="AJ25"/>
      <c r="AK25"/>
      <c r="AL25"/>
    </row>
    <row r="26" spans="1:38" ht="19.5" customHeight="1">
      <c r="A26" s="283"/>
      <c r="B26" s="23"/>
      <c r="C26" s="32"/>
      <c r="D26" s="51" t="s">
        <v>30</v>
      </c>
      <c r="E26" s="52"/>
      <c r="F26" s="894"/>
      <c r="G26" s="894"/>
      <c r="H26" s="894"/>
      <c r="I26" s="74"/>
      <c r="J26" s="24"/>
      <c r="K26" s="32"/>
      <c r="L26" s="98" t="s">
        <v>368</v>
      </c>
      <c r="M26" s="98"/>
      <c r="N26" s="98"/>
      <c r="O26" s="98"/>
      <c r="P26" s="98"/>
      <c r="Q26" s="98"/>
      <c r="R26" s="98"/>
      <c r="S26" s="98"/>
      <c r="T26" s="98"/>
      <c r="U26" s="98"/>
      <c r="V26" s="34"/>
      <c r="W26" s="25"/>
      <c r="Y26"/>
      <c r="Z26"/>
      <c r="AA26"/>
      <c r="AB26"/>
      <c r="AC26"/>
      <c r="AD26"/>
      <c r="AE26"/>
      <c r="AF26"/>
      <c r="AG26"/>
      <c r="AH26"/>
      <c r="AI26"/>
      <c r="AJ26"/>
      <c r="AK26"/>
      <c r="AL26"/>
    </row>
    <row r="27" spans="1:38" ht="6" customHeight="1">
      <c r="A27" s="283"/>
      <c r="B27" s="23"/>
      <c r="C27" s="32"/>
      <c r="D27" s="73"/>
      <c r="E27" s="33"/>
      <c r="F27" s="908" t="str">
        <f>IF('Instrukcja wypełniania'!E35="Tak",'Instrukcja wypełniania'!C37&amp;", "&amp;'Instrukcja wypełniania'!C38&amp;", "&amp;'Instrukcja wypełniania'!C39&amp;", "&amp;'Instrukcja wypełniania'!C40,'Instrukcja wypełniania'!C40)</f>
        <v>Samochód osobowy - pojemność silnika do 900 cm3, Łada Niva, WOT 345TR, autobus, pociąg</v>
      </c>
      <c r="G27" s="908"/>
      <c r="H27" s="908"/>
      <c r="I27" s="74"/>
      <c r="J27" s="24"/>
      <c r="K27" s="32"/>
      <c r="U27" s="33"/>
      <c r="V27" s="34"/>
      <c r="W27" s="25"/>
      <c r="Y27"/>
      <c r="Z27"/>
      <c r="AA27"/>
      <c r="AB27"/>
      <c r="AC27"/>
      <c r="AD27"/>
      <c r="AE27"/>
      <c r="AF27"/>
      <c r="AG27"/>
      <c r="AH27"/>
      <c r="AI27"/>
      <c r="AJ27"/>
      <c r="AK27"/>
      <c r="AL27"/>
    </row>
    <row r="28" spans="1:38" ht="47.25" customHeight="1">
      <c r="A28" s="283"/>
      <c r="B28" s="23"/>
      <c r="C28" s="32"/>
      <c r="D28" s="73"/>
      <c r="E28" s="33"/>
      <c r="F28" s="893"/>
      <c r="G28" s="893"/>
      <c r="H28" s="893"/>
      <c r="I28" s="74"/>
      <c r="J28" s="24"/>
      <c r="K28" s="32"/>
      <c r="L28" s="317" t="str">
        <f>IF('Instrukcja wypełniania'!$F$84&gt;0,'Instrukcja wypełniania'!$E$84,"")</f>
        <v>DKK</v>
      </c>
      <c r="M28" s="890" t="str">
        <f>IF('Instrukcja wypełniania'!$F$85&gt;0,'Instrukcja wypełniania'!$E$85,"")</f>
        <v>SEK</v>
      </c>
      <c r="N28" s="890"/>
      <c r="O28" s="317" t="str">
        <f>IF('Instrukcja wypełniania'!$F$86&gt;0,'Instrukcja wypełniania'!$E$86,"")</f>
        <v>PLN</v>
      </c>
      <c r="P28" s="317" t="str">
        <f>IF('Instrukcja wypełniania'!$F$87&gt;0,'Instrukcja wypełniania'!$E$87,"")</f>
        <v>EUR</v>
      </c>
      <c r="Q28" s="890" t="str">
        <f>IF('Instrukcja wypełniania'!$F$88&gt;0,'Instrukcja wypełniania'!$E$88,"")</f>
        <v>USD</v>
      </c>
      <c r="R28" s="890"/>
      <c r="S28" s="890" t="str">
        <f>IF('Instrukcja wypełniania'!$F$89&gt;0,'Instrukcja wypełniania'!$E$89,"")</f>
        <v>GBP</v>
      </c>
      <c r="T28" s="890"/>
      <c r="U28" s="317" t="s">
        <v>369</v>
      </c>
      <c r="V28" s="34"/>
      <c r="W28" s="25"/>
      <c r="Y28"/>
      <c r="Z28"/>
      <c r="AA28"/>
      <c r="AB28"/>
      <c r="AC28"/>
      <c r="AD28"/>
      <c r="AE28"/>
      <c r="AF28"/>
      <c r="AG28"/>
      <c r="AH28"/>
      <c r="AI28"/>
      <c r="AJ28"/>
      <c r="AK28"/>
      <c r="AL28"/>
    </row>
    <row r="29" spans="1:29" ht="19.5" customHeight="1">
      <c r="A29" s="283"/>
      <c r="B29" s="23"/>
      <c r="C29" s="32"/>
      <c r="D29" s="51"/>
      <c r="E29" s="52"/>
      <c r="F29" s="893"/>
      <c r="G29" s="893"/>
      <c r="H29" s="893"/>
      <c r="I29" s="74"/>
      <c r="J29" s="24"/>
      <c r="K29" s="32"/>
      <c r="L29" s="318">
        <f>L20</f>
        <v>3150.33</v>
      </c>
      <c r="M29" s="889">
        <f>M20</f>
        <v>1300.5</v>
      </c>
      <c r="N29" s="889"/>
      <c r="O29" s="318">
        <f>O20</f>
        <v>500</v>
      </c>
      <c r="P29" s="318">
        <f>P20</f>
        <v>438.83000000000004</v>
      </c>
      <c r="Q29" s="889">
        <f>Q20</f>
        <v>417.16999999999996</v>
      </c>
      <c r="R29" s="889"/>
      <c r="S29" s="889">
        <f>S20</f>
        <v>99.17</v>
      </c>
      <c r="T29" s="889"/>
      <c r="U29" s="324"/>
      <c r="V29" s="34"/>
      <c r="W29" s="25"/>
      <c r="Y29"/>
      <c r="Z29"/>
      <c r="AA29"/>
      <c r="AB29"/>
      <c r="AC29"/>
    </row>
    <row r="30" spans="1:29" ht="24.75" customHeight="1">
      <c r="A30" s="283"/>
      <c r="B30" s="23"/>
      <c r="C30" s="32"/>
      <c r="D30" s="51" t="s">
        <v>33</v>
      </c>
      <c r="E30" s="52"/>
      <c r="F30" s="894"/>
      <c r="G30" s="894"/>
      <c r="H30" s="894"/>
      <c r="I30" s="74"/>
      <c r="J30" s="24"/>
      <c r="K30" s="32"/>
      <c r="L30" s="888" t="s">
        <v>387</v>
      </c>
      <c r="M30" s="888"/>
      <c r="N30" s="888"/>
      <c r="O30" s="888"/>
      <c r="P30" s="888"/>
      <c r="Q30" s="888"/>
      <c r="R30" s="888"/>
      <c r="S30" s="888"/>
      <c r="T30" s="888"/>
      <c r="U30" s="888"/>
      <c r="V30" s="34"/>
      <c r="W30" s="25"/>
      <c r="Y30"/>
      <c r="Z30"/>
      <c r="AA30"/>
      <c r="AB30"/>
      <c r="AC30"/>
    </row>
    <row r="31" spans="1:29" ht="8.25" customHeight="1">
      <c r="A31" s="283"/>
      <c r="B31" s="23"/>
      <c r="C31" s="67"/>
      <c r="D31" s="75"/>
      <c r="E31" s="76"/>
      <c r="F31" s="69"/>
      <c r="G31" s="69"/>
      <c r="H31" s="69"/>
      <c r="I31" s="77"/>
      <c r="J31" s="24"/>
      <c r="K31" s="32"/>
      <c r="L31" s="888"/>
      <c r="M31" s="888"/>
      <c r="N31" s="888"/>
      <c r="O31" s="888"/>
      <c r="P31" s="888"/>
      <c r="Q31" s="888"/>
      <c r="R31" s="888"/>
      <c r="S31" s="888"/>
      <c r="T31" s="888"/>
      <c r="U31" s="888"/>
      <c r="V31" s="34"/>
      <c r="W31" s="25"/>
      <c r="Y31"/>
      <c r="Z31"/>
      <c r="AA31"/>
      <c r="AB31"/>
      <c r="AC31"/>
    </row>
    <row r="32" spans="1:29" ht="19.5" customHeight="1">
      <c r="A32" s="283"/>
      <c r="B32" s="23"/>
      <c r="C32" s="24"/>
      <c r="D32" s="78"/>
      <c r="E32" s="30"/>
      <c r="F32" s="79"/>
      <c r="G32" s="79"/>
      <c r="H32" s="79"/>
      <c r="I32" s="79"/>
      <c r="J32" s="24"/>
      <c r="K32" s="32"/>
      <c r="L32" s="888"/>
      <c r="M32" s="888"/>
      <c r="N32" s="888"/>
      <c r="O32" s="888"/>
      <c r="P32" s="888"/>
      <c r="Q32" s="888"/>
      <c r="R32" s="888"/>
      <c r="S32" s="888"/>
      <c r="T32" s="888"/>
      <c r="U32" s="888"/>
      <c r="V32" s="34"/>
      <c r="W32" s="25"/>
      <c r="Y32"/>
      <c r="Z32"/>
      <c r="AA32"/>
      <c r="AB32"/>
      <c r="AC32"/>
    </row>
    <row r="33" spans="1:29" ht="24" customHeight="1">
      <c r="A33" s="283"/>
      <c r="B33" s="23"/>
      <c r="C33" s="26"/>
      <c r="D33" s="80"/>
      <c r="E33" s="80"/>
      <c r="F33" s="81"/>
      <c r="G33" s="81"/>
      <c r="H33" s="81"/>
      <c r="I33" s="82"/>
      <c r="J33" s="24"/>
      <c r="K33" s="32"/>
      <c r="L33" s="33"/>
      <c r="M33" s="33"/>
      <c r="N33" s="33"/>
      <c r="O33" s="33"/>
      <c r="P33" s="33"/>
      <c r="Q33" s="33"/>
      <c r="R33" s="33"/>
      <c r="S33" s="33"/>
      <c r="T33" s="33"/>
      <c r="U33" s="33"/>
      <c r="V33" s="34"/>
      <c r="W33" s="25"/>
      <c r="Y33"/>
      <c r="Z33"/>
      <c r="AA33"/>
      <c r="AB33"/>
      <c r="AC33"/>
    </row>
    <row r="34" spans="1:29" ht="19.5" customHeight="1">
      <c r="A34" s="283"/>
      <c r="B34" s="23"/>
      <c r="C34" s="32"/>
      <c r="D34" s="66"/>
      <c r="E34" s="52"/>
      <c r="F34" s="66"/>
      <c r="G34" s="66"/>
      <c r="H34" s="66"/>
      <c r="I34" s="74"/>
      <c r="J34" s="24"/>
      <c r="K34" s="32"/>
      <c r="L34" s="907"/>
      <c r="M34" s="907"/>
      <c r="N34" s="52"/>
      <c r="O34" s="66"/>
      <c r="P34" s="66"/>
      <c r="Q34" s="66"/>
      <c r="R34" s="66"/>
      <c r="S34" s="298"/>
      <c r="T34" s="66"/>
      <c r="U34" s="33"/>
      <c r="V34" s="34"/>
      <c r="W34" s="25"/>
      <c r="Y34"/>
      <c r="Z34"/>
      <c r="AA34"/>
      <c r="AB34"/>
      <c r="AC34"/>
    </row>
    <row r="35" spans="1:29" ht="19.5" customHeight="1">
      <c r="A35" s="283"/>
      <c r="B35" s="23"/>
      <c r="C35" s="67"/>
      <c r="D35" s="68" t="s">
        <v>4</v>
      </c>
      <c r="E35" s="76"/>
      <c r="F35" s="68" t="s">
        <v>46</v>
      </c>
      <c r="G35" s="69"/>
      <c r="H35" s="69"/>
      <c r="I35" s="77"/>
      <c r="J35" s="24"/>
      <c r="K35" s="67"/>
      <c r="L35" s="68" t="s">
        <v>4</v>
      </c>
      <c r="M35" s="68"/>
      <c r="N35" s="68"/>
      <c r="O35" s="68" t="s">
        <v>51</v>
      </c>
      <c r="P35" s="68"/>
      <c r="Q35" s="69"/>
      <c r="R35" s="69"/>
      <c r="S35" s="69"/>
      <c r="T35" s="70"/>
      <c r="U35" s="70"/>
      <c r="V35" s="71"/>
      <c r="W35" s="25"/>
      <c r="Y35"/>
      <c r="Z35"/>
      <c r="AA35"/>
      <c r="AB35"/>
      <c r="AC35"/>
    </row>
    <row r="36" spans="1:29" ht="15" customHeight="1">
      <c r="A36" s="283"/>
      <c r="B36" s="83"/>
      <c r="C36" s="84"/>
      <c r="D36" s="85"/>
      <c r="E36" s="86"/>
      <c r="F36" s="85"/>
      <c r="G36" s="87"/>
      <c r="H36" s="87"/>
      <c r="I36" s="87"/>
      <c r="J36" s="87"/>
      <c r="K36" s="87"/>
      <c r="L36" s="87"/>
      <c r="M36" s="87"/>
      <c r="N36" s="87"/>
      <c r="O36" s="87"/>
      <c r="P36" s="87"/>
      <c r="Q36" s="87"/>
      <c r="R36" s="87"/>
      <c r="S36" s="87"/>
      <c r="T36" s="87"/>
      <c r="U36" s="87"/>
      <c r="V36" s="87"/>
      <c r="W36" s="88"/>
      <c r="Y36"/>
      <c r="Z36"/>
      <c r="AA36"/>
      <c r="AB36"/>
      <c r="AC36"/>
    </row>
    <row r="37" spans="2:29" ht="19.5" customHeight="1">
      <c r="B37" s="33"/>
      <c r="C37" s="33"/>
      <c r="D37" s="89"/>
      <c r="E37" s="90"/>
      <c r="F37" s="89"/>
      <c r="G37" s="91"/>
      <c r="H37" s="91"/>
      <c r="I37" s="91"/>
      <c r="Y37"/>
      <c r="Z37"/>
      <c r="AA37"/>
      <c r="AB37"/>
      <c r="AC37"/>
    </row>
    <row r="38" spans="7:29" ht="14.25">
      <c r="G38" s="11"/>
      <c r="Y38"/>
      <c r="Z38"/>
      <c r="AA38"/>
      <c r="AB38"/>
      <c r="AC38"/>
    </row>
    <row r="39" ht="14.25">
      <c r="G39" s="11"/>
    </row>
    <row r="40" ht="14.25">
      <c r="G40" s="11"/>
    </row>
    <row r="41" ht="14.25">
      <c r="G41" s="11"/>
    </row>
    <row r="42" ht="14.25">
      <c r="G42" s="11"/>
    </row>
    <row r="43" ht="14.25">
      <c r="G43" s="11"/>
    </row>
  </sheetData>
  <sheetProtection/>
  <mergeCells count="38">
    <mergeCell ref="F22:H26"/>
    <mergeCell ref="L34:M34"/>
    <mergeCell ref="L22:M22"/>
    <mergeCell ref="L14:M14"/>
    <mergeCell ref="M20:N20"/>
    <mergeCell ref="M28:N28"/>
    <mergeCell ref="F27:H30"/>
    <mergeCell ref="F14:H14"/>
    <mergeCell ref="F21:G21"/>
    <mergeCell ref="L18:T18"/>
    <mergeCell ref="C3:I5"/>
    <mergeCell ref="F12:G12"/>
    <mergeCell ref="L5:T6"/>
    <mergeCell ref="M8:N8"/>
    <mergeCell ref="Q8:R8"/>
    <mergeCell ref="S8:T8"/>
    <mergeCell ref="L9:L10"/>
    <mergeCell ref="K3:V3"/>
    <mergeCell ref="D8:H8"/>
    <mergeCell ref="M9:N10"/>
    <mergeCell ref="F18:H19"/>
    <mergeCell ref="P9:P10"/>
    <mergeCell ref="Q9:R10"/>
    <mergeCell ref="S9:T10"/>
    <mergeCell ref="M19:N19"/>
    <mergeCell ref="Q19:R19"/>
    <mergeCell ref="S19:T19"/>
    <mergeCell ref="F16:H16"/>
    <mergeCell ref="O9:O10"/>
    <mergeCell ref="L30:U32"/>
    <mergeCell ref="M29:N29"/>
    <mergeCell ref="Q29:R29"/>
    <mergeCell ref="S29:T29"/>
    <mergeCell ref="Q20:R20"/>
    <mergeCell ref="S20:T20"/>
    <mergeCell ref="Q28:R28"/>
    <mergeCell ref="S28:T28"/>
    <mergeCell ref="R21:T21"/>
  </mergeCells>
  <conditionalFormatting sqref="Q23:S23 I36:W36 G35:H37 Q35:S35 F20:F21 F16:H16 I24:I37 R21:U21 H20 Q15:S15 F14:I14 F12 I16:I20 F27:H33">
    <cfRule type="cellIs" priority="15" dxfId="101" operator="equal" stopIfTrue="1">
      <formula>"Uzupełnij dane !!!"</formula>
    </cfRule>
  </conditionalFormatting>
  <printOptions/>
  <pageMargins left="0.31496062992125984" right="0.31496062992125984" top="0.35433070866141736" bottom="0.35433070866141736" header="0.31496062992125984" footer="0.31496062992125984"/>
  <pageSetup fitToHeight="1" fitToWidth="1" horizontalDpi="200" verticalDpi="200" orientation="landscape" paperSize="9" scale="77"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2:S45"/>
  <sheetViews>
    <sheetView showGridLines="0" zoomScale="70" zoomScaleNormal="70" zoomScalePageLayoutView="0" workbookViewId="0" topLeftCell="A3">
      <selection activeCell="K14" sqref="K14"/>
    </sheetView>
  </sheetViews>
  <sheetFormatPr defaultColWidth="8.796875" defaultRowHeight="14.25"/>
  <cols>
    <col min="1" max="1" width="1.1015625" style="11" customWidth="1"/>
    <col min="2" max="2" width="2" style="11" customWidth="1"/>
    <col min="3" max="3" width="1.203125" style="11" customWidth="1"/>
    <col min="4" max="4" width="16.8984375" style="11" customWidth="1"/>
    <col min="5" max="6" width="22.69921875" style="11" customWidth="1"/>
    <col min="7" max="7" width="10.59765625" style="11" customWidth="1"/>
    <col min="8" max="8" width="9.8984375" style="11" customWidth="1"/>
    <col min="9" max="9" width="12.69921875" style="11" customWidth="1"/>
    <col min="10" max="10" width="1.203125" style="133" customWidth="1"/>
    <col min="11" max="11" width="2" style="11" customWidth="1"/>
    <col min="12" max="12" width="1.1015625" style="18" customWidth="1"/>
    <col min="13" max="13" width="3.19921875" style="11" customWidth="1"/>
    <col min="14" max="18" width="9" style="11" customWidth="1"/>
    <col min="19" max="19" width="0" style="11" hidden="1" customWidth="1"/>
    <col min="20" max="16384" width="9" style="11" customWidth="1"/>
  </cols>
  <sheetData>
    <row r="1" ht="6" customHeight="1"/>
    <row r="2" spans="2:11" ht="14.25">
      <c r="B2" s="144"/>
      <c r="C2" s="109"/>
      <c r="D2" s="109"/>
      <c r="E2" s="109"/>
      <c r="F2" s="109"/>
      <c r="G2" s="109"/>
      <c r="H2" s="109"/>
      <c r="I2" s="109"/>
      <c r="J2" s="109"/>
      <c r="K2" s="150"/>
    </row>
    <row r="3" spans="1:11" ht="7.5" customHeight="1">
      <c r="A3" s="283"/>
      <c r="B3" s="145"/>
      <c r="C3" s="124"/>
      <c r="D3" s="134"/>
      <c r="E3" s="135"/>
      <c r="F3" s="135"/>
      <c r="G3" s="135"/>
      <c r="H3" s="135"/>
      <c r="I3" s="135"/>
      <c r="J3" s="136"/>
      <c r="K3" s="151"/>
    </row>
    <row r="4" spans="1:19" ht="107.25" customHeight="1">
      <c r="A4" s="283"/>
      <c r="B4" s="145"/>
      <c r="C4" s="125"/>
      <c r="D4" s="917">
        <f>IF(S4="Nie","Zwrot kosztów podróży służbowej samochodem osobowym, motorowerem lub motocyklem nie przysługuje","")</f>
      </c>
      <c r="E4" s="918"/>
      <c r="F4" s="126"/>
      <c r="G4" s="126"/>
      <c r="H4" s="126"/>
      <c r="I4" s="126"/>
      <c r="J4" s="158"/>
      <c r="K4" s="151"/>
      <c r="S4" s="276" t="str">
        <f>'Instrukcja wypełniania'!E35</f>
        <v>Tak</v>
      </c>
    </row>
    <row r="5" spans="1:12" s="118" customFormat="1" ht="14.25">
      <c r="A5" s="292"/>
      <c r="B5" s="146"/>
      <c r="C5" s="127"/>
      <c r="D5" s="159" t="s">
        <v>12</v>
      </c>
      <c r="E5" s="128"/>
      <c r="F5" s="128"/>
      <c r="G5" s="128"/>
      <c r="H5" s="128"/>
      <c r="I5" s="128"/>
      <c r="J5" s="137"/>
      <c r="K5" s="152"/>
      <c r="L5" s="117"/>
    </row>
    <row r="6" spans="1:12" ht="15" thickBot="1">
      <c r="A6" s="283"/>
      <c r="B6" s="145"/>
      <c r="C6" s="125"/>
      <c r="D6" s="33"/>
      <c r="E6" s="33"/>
      <c r="F6" s="33"/>
      <c r="G6" s="33"/>
      <c r="H6" s="33"/>
      <c r="I6" s="33"/>
      <c r="J6" s="138"/>
      <c r="K6" s="152"/>
      <c r="L6" s="117"/>
    </row>
    <row r="7" spans="1:12" ht="27" thickTop="1">
      <c r="A7" s="283"/>
      <c r="B7" s="145"/>
      <c r="C7" s="125"/>
      <c r="D7" s="922" t="s">
        <v>213</v>
      </c>
      <c r="E7" s="923"/>
      <c r="F7" s="923"/>
      <c r="G7" s="923"/>
      <c r="H7" s="923"/>
      <c r="I7" s="924"/>
      <c r="J7" s="138"/>
      <c r="K7" s="152"/>
      <c r="L7" s="117"/>
    </row>
    <row r="8" spans="1:13" ht="31.5" customHeight="1" thickBot="1">
      <c r="A8" s="283"/>
      <c r="B8" s="145"/>
      <c r="C8" s="125"/>
      <c r="D8" s="925" t="s">
        <v>179</v>
      </c>
      <c r="E8" s="926"/>
      <c r="F8" s="926"/>
      <c r="G8" s="926"/>
      <c r="H8" s="926"/>
      <c r="I8" s="927"/>
      <c r="J8" s="139"/>
      <c r="K8" s="152"/>
      <c r="L8" s="117"/>
      <c r="M8" s="119"/>
    </row>
    <row r="9" spans="1:12" ht="15" thickTop="1">
      <c r="A9" s="283"/>
      <c r="B9" s="145"/>
      <c r="C9" s="125"/>
      <c r="D9" s="915">
        <f>IF(S4="nie","Zwrot kosztów podróży samochodem osobowym, motocyklem lub motorowerem nie przysługuje","")</f>
      </c>
      <c r="E9" s="915"/>
      <c r="F9" s="915"/>
      <c r="G9" s="915"/>
      <c r="H9" s="915"/>
      <c r="I9" s="915"/>
      <c r="J9" s="138"/>
      <c r="K9" s="152"/>
      <c r="L9" s="117"/>
    </row>
    <row r="10" spans="1:12" ht="14.25">
      <c r="A10" s="283"/>
      <c r="B10" s="145"/>
      <c r="C10" s="125"/>
      <c r="D10" s="916"/>
      <c r="E10" s="916"/>
      <c r="F10" s="916"/>
      <c r="G10" s="916"/>
      <c r="H10" s="916"/>
      <c r="I10" s="916"/>
      <c r="J10" s="138"/>
      <c r="K10" s="152"/>
      <c r="L10" s="117"/>
    </row>
    <row r="11" spans="1:12" ht="18.75" customHeight="1">
      <c r="A11" s="283"/>
      <c r="B11" s="145"/>
      <c r="C11" s="125"/>
      <c r="D11" s="285" t="str">
        <f>'Polecenie wyjazdu'!F14</f>
        <v>Eugeniusz Dębała</v>
      </c>
      <c r="E11" s="286"/>
      <c r="F11" s="287"/>
      <c r="G11" s="288"/>
      <c r="H11" s="288"/>
      <c r="I11" s="288"/>
      <c r="J11" s="140"/>
      <c r="K11" s="152"/>
      <c r="L11" s="117"/>
    </row>
    <row r="12" spans="1:12" s="160" customFormat="1" ht="13.5" customHeight="1">
      <c r="A12" s="293"/>
      <c r="B12" s="161"/>
      <c r="C12" s="165"/>
      <c r="D12" s="289" t="s">
        <v>90</v>
      </c>
      <c r="E12" s="289"/>
      <c r="F12" s="289"/>
      <c r="G12" s="290"/>
      <c r="H12" s="290"/>
      <c r="I12" s="290"/>
      <c r="J12" s="167"/>
      <c r="K12" s="168"/>
      <c r="L12" s="169"/>
    </row>
    <row r="13" spans="1:12" s="160" customFormat="1" ht="18.75" customHeight="1">
      <c r="A13" s="293"/>
      <c r="B13" s="161"/>
      <c r="C13" s="165"/>
      <c r="D13" s="285" t="str">
        <f>'Instrukcja wypełniania'!D257</f>
        <v>ul. Zrywna 45 m23, 05-567 Chrzonkowice</v>
      </c>
      <c r="E13" s="286"/>
      <c r="F13" s="287"/>
      <c r="G13" s="290"/>
      <c r="H13" s="290"/>
      <c r="I13" s="290"/>
      <c r="J13" s="167"/>
      <c r="K13" s="168"/>
      <c r="L13" s="169"/>
    </row>
    <row r="14" spans="1:12" s="160" customFormat="1" ht="13.5" customHeight="1">
      <c r="A14" s="293"/>
      <c r="B14" s="161"/>
      <c r="C14" s="165"/>
      <c r="D14" s="289" t="s">
        <v>132</v>
      </c>
      <c r="E14" s="289"/>
      <c r="F14" s="289"/>
      <c r="G14" s="290"/>
      <c r="H14" s="290"/>
      <c r="I14" s="290"/>
      <c r="J14" s="167"/>
      <c r="K14" s="168"/>
      <c r="L14" s="169"/>
    </row>
    <row r="15" spans="1:12" ht="18.75" customHeight="1">
      <c r="A15" s="283"/>
      <c r="B15" s="145"/>
      <c r="C15" s="125"/>
      <c r="D15" s="285" t="str">
        <f>'Polecenie wyjazdu'!F11</f>
        <v>12/34/2014</v>
      </c>
      <c r="E15" s="286"/>
      <c r="F15" s="287"/>
      <c r="G15" s="288"/>
      <c r="H15" s="288"/>
      <c r="I15" s="288"/>
      <c r="J15" s="140"/>
      <c r="K15" s="152"/>
      <c r="L15" s="117"/>
    </row>
    <row r="16" spans="1:12" s="160" customFormat="1" ht="13.5" customHeight="1">
      <c r="A16" s="293"/>
      <c r="B16" s="161"/>
      <c r="C16" s="165"/>
      <c r="D16" s="289" t="s">
        <v>139</v>
      </c>
      <c r="E16" s="289"/>
      <c r="F16" s="289"/>
      <c r="G16" s="290"/>
      <c r="H16" s="290"/>
      <c r="I16" s="290"/>
      <c r="J16" s="167"/>
      <c r="K16" s="168"/>
      <c r="L16" s="169"/>
    </row>
    <row r="17" spans="1:12" ht="51.75" customHeight="1">
      <c r="A17" s="283"/>
      <c r="B17" s="145"/>
      <c r="C17" s="125"/>
      <c r="D17" s="928" t="str">
        <f>'Instrukcja wypełniania'!C32</f>
        <v>Rozpoznanie wstępne możliwości współpracy z miejscowymi organizacjami pozarządowymi oraz samorządem wiejskim</v>
      </c>
      <c r="E17" s="928"/>
      <c r="F17" s="928"/>
      <c r="G17" s="291"/>
      <c r="H17" s="291"/>
      <c r="I17" s="291"/>
      <c r="J17" s="140"/>
      <c r="K17" s="152"/>
      <c r="L17" s="117"/>
    </row>
    <row r="18" spans="1:12" s="160" customFormat="1" ht="13.5" customHeight="1">
      <c r="A18" s="293"/>
      <c r="B18" s="161"/>
      <c r="C18" s="165"/>
      <c r="D18" s="166" t="s">
        <v>141</v>
      </c>
      <c r="E18" s="166"/>
      <c r="F18" s="166"/>
      <c r="G18" s="97"/>
      <c r="H18" s="97"/>
      <c r="I18" s="97"/>
      <c r="J18" s="167"/>
      <c r="K18" s="168"/>
      <c r="L18" s="169"/>
    </row>
    <row r="19" spans="1:12" s="160" customFormat="1" ht="25.5" customHeight="1">
      <c r="A19" s="293"/>
      <c r="B19" s="161"/>
      <c r="C19" s="165"/>
      <c r="D19" s="166"/>
      <c r="E19" s="166"/>
      <c r="F19" s="166"/>
      <c r="G19" s="97"/>
      <c r="H19" s="97"/>
      <c r="I19" s="97"/>
      <c r="J19" s="167"/>
      <c r="K19" s="168"/>
      <c r="L19" s="169"/>
    </row>
    <row r="20" spans="1:12" s="96" customFormat="1" ht="19.5" customHeight="1">
      <c r="A20" s="294"/>
      <c r="B20" s="147"/>
      <c r="C20" s="129"/>
      <c r="D20" s="120" t="s">
        <v>91</v>
      </c>
      <c r="E20" s="237"/>
      <c r="F20" s="929" t="str">
        <f>'Instrukcja wypełniania'!C37</f>
        <v>Samochód osobowy - pojemność silnika do 900 cm3</v>
      </c>
      <c r="G20" s="930"/>
      <c r="H20" s="931"/>
      <c r="I20" s="53"/>
      <c r="J20" s="140"/>
      <c r="K20" s="152"/>
      <c r="L20" s="117"/>
    </row>
    <row r="21" spans="1:11" s="121" customFormat="1" ht="19.5" customHeight="1">
      <c r="A21" s="295"/>
      <c r="B21" s="148"/>
      <c r="C21" s="130"/>
      <c r="D21" s="120" t="s">
        <v>92</v>
      </c>
      <c r="E21" s="238"/>
      <c r="F21" s="910" t="str">
        <f>'Instrukcja wypełniania'!C38</f>
        <v>Łada Niva</v>
      </c>
      <c r="G21" s="911"/>
      <c r="H21" s="912"/>
      <c r="I21" s="131"/>
      <c r="J21" s="141"/>
      <c r="K21" s="153"/>
    </row>
    <row r="22" spans="1:11" s="121" customFormat="1" ht="19.5" customHeight="1">
      <c r="A22" s="295"/>
      <c r="B22" s="148"/>
      <c r="C22" s="130"/>
      <c r="D22" s="120" t="s">
        <v>93</v>
      </c>
      <c r="E22" s="238"/>
      <c r="F22" s="910" t="str">
        <f>'Instrukcja wypełniania'!C39</f>
        <v>WOT 345TR</v>
      </c>
      <c r="G22" s="911"/>
      <c r="H22" s="912"/>
      <c r="I22" s="131"/>
      <c r="J22" s="141"/>
      <c r="K22" s="153"/>
    </row>
    <row r="23" spans="1:11" ht="36" customHeight="1">
      <c r="A23" s="283"/>
      <c r="B23" s="145"/>
      <c r="C23" s="125"/>
      <c r="D23" s="33"/>
      <c r="E23" s="33"/>
      <c r="F23" s="33"/>
      <c r="G23" s="33"/>
      <c r="H23" s="33"/>
      <c r="I23" s="33"/>
      <c r="J23" s="138"/>
      <c r="K23" s="154"/>
    </row>
    <row r="24" spans="2:12" ht="19.5" customHeight="1">
      <c r="B24" s="145"/>
      <c r="C24" s="125"/>
      <c r="D24" s="913" t="s">
        <v>94</v>
      </c>
      <c r="E24" s="919" t="s">
        <v>95</v>
      </c>
      <c r="F24" s="873"/>
      <c r="G24" s="920" t="s">
        <v>96</v>
      </c>
      <c r="H24" s="920" t="s">
        <v>99</v>
      </c>
      <c r="I24" s="920" t="s">
        <v>100</v>
      </c>
      <c r="J24" s="142"/>
      <c r="K24" s="154"/>
      <c r="L24" s="11"/>
    </row>
    <row r="25" spans="2:12" ht="19.5" customHeight="1">
      <c r="B25" s="145"/>
      <c r="C25" s="125"/>
      <c r="D25" s="914"/>
      <c r="E25" s="224" t="s">
        <v>97</v>
      </c>
      <c r="F25" s="224" t="s">
        <v>98</v>
      </c>
      <c r="G25" s="921"/>
      <c r="H25" s="921"/>
      <c r="I25" s="921"/>
      <c r="J25" s="142"/>
      <c r="K25" s="154"/>
      <c r="L25" s="11"/>
    </row>
    <row r="26" spans="2:16" s="121" customFormat="1" ht="15">
      <c r="B26" s="148"/>
      <c r="C26" s="130"/>
      <c r="D26" s="239" t="str">
        <f>IF('Instrukcja wypełniania'!$U111&gt;0,'Instrukcja wypełniania'!D111&amp;"."&amp;'Instrukcja wypełniania'!E111&amp;"."&amp;'Instrukcja wypełniania'!F111,"")</f>
        <v>01.05.2014</v>
      </c>
      <c r="E26" s="172" t="str">
        <f>IF('Instrukcja wypełniania'!$U111&gt;0,'Instrukcja wypełniania'!B111,"")</f>
        <v>Warszawa</v>
      </c>
      <c r="F26" s="172" t="str">
        <f>IF('Instrukcja wypełniania'!$U111&gt;0,'Instrukcja wypełniania'!I111,"")</f>
        <v>Kopenhaga</v>
      </c>
      <c r="G26" s="183">
        <f>IF('Instrukcja wypełniania'!$U111&gt;0,'Instrukcja wypełniania'!Q111,0)</f>
        <v>150</v>
      </c>
      <c r="H26" s="227">
        <f>IF('Instrukcja wypełniania'!S111&gt;0,'Instrukcja wypełniania'!S111,'Instrukcja wypełniania'!T111)</f>
        <v>0.2302</v>
      </c>
      <c r="I26" s="234">
        <f>IF(G26&gt;0,ROUND(G26*H26,2),0)</f>
        <v>34.53</v>
      </c>
      <c r="J26" s="173"/>
      <c r="K26" s="153"/>
      <c r="N26" s="11"/>
      <c r="O26" s="11"/>
      <c r="P26" s="11"/>
    </row>
    <row r="27" spans="2:16" s="121" customFormat="1" ht="15">
      <c r="B27" s="148"/>
      <c r="C27" s="130"/>
      <c r="D27" s="239"/>
      <c r="E27" s="172"/>
      <c r="F27" s="172"/>
      <c r="G27" s="183"/>
      <c r="H27" s="227"/>
      <c r="I27" s="234"/>
      <c r="J27" s="173"/>
      <c r="K27" s="153"/>
      <c r="N27" s="11"/>
      <c r="O27" s="11"/>
      <c r="P27" s="11"/>
    </row>
    <row r="28" spans="2:16" s="121" customFormat="1" ht="15">
      <c r="B28" s="148"/>
      <c r="C28" s="130"/>
      <c r="D28" s="239">
        <f>IF('Instrukcja wypełniania'!$U112&gt;0,'Instrukcja wypełniania'!D112&amp;"."&amp;'Instrukcja wypełniania'!E112&amp;"."&amp;'Instrukcja wypełniania'!F112,"")</f>
      </c>
      <c r="E28" s="172">
        <f>IF('Instrukcja wypełniania'!$U112&gt;0,'Instrukcja wypełniania'!B112,"")</f>
      </c>
      <c r="F28" s="172">
        <f>IF('Instrukcja wypełniania'!$U112&gt;0,'Instrukcja wypełniania'!I112,"")</f>
      </c>
      <c r="G28" s="183">
        <f>IF('Instrukcja wypełniania'!$U112&gt;0,'Instrukcja wypełniania'!Q112,0)</f>
        <v>0</v>
      </c>
      <c r="H28" s="227">
        <f>IF('Instrukcja wypełniania'!S112&gt;0,'Instrukcja wypełniania'!S112,'Instrukcja wypełniania'!T112)</f>
        <v>0</v>
      </c>
      <c r="I28" s="234">
        <f aca="true" t="shared" si="0" ref="I28:I36">IF(G28&gt;0,ROUND(G28*H28,2),0)</f>
        <v>0</v>
      </c>
      <c r="J28" s="173"/>
      <c r="K28" s="153"/>
      <c r="N28" s="11"/>
      <c r="O28" s="11"/>
      <c r="P28" s="11"/>
    </row>
    <row r="29" spans="2:16" s="121" customFormat="1" ht="15">
      <c r="B29" s="148"/>
      <c r="C29" s="130"/>
      <c r="D29" s="239">
        <f>IF('Instrukcja wypełniania'!$U113&gt;0,'Instrukcja wypełniania'!D113&amp;"."&amp;'Instrukcja wypełniania'!E113&amp;"."&amp;'Instrukcja wypełniania'!F113,"")</f>
      </c>
      <c r="E29" s="172">
        <f>IF('Instrukcja wypełniania'!$U113&gt;0,'Instrukcja wypełniania'!B113,"")</f>
      </c>
      <c r="F29" s="172">
        <f>IF('Instrukcja wypełniania'!$U113&gt;0,'Instrukcja wypełniania'!I113,"")</f>
      </c>
      <c r="G29" s="183">
        <f>IF('Instrukcja wypełniania'!$U113&gt;0,'Instrukcja wypełniania'!Q113,0)</f>
        <v>0</v>
      </c>
      <c r="H29" s="227">
        <f>IF('Instrukcja wypełniania'!S113&gt;0,'Instrukcja wypełniania'!S113,'Instrukcja wypełniania'!T113)</f>
        <v>0</v>
      </c>
      <c r="I29" s="234">
        <f t="shared" si="0"/>
        <v>0</v>
      </c>
      <c r="J29" s="173"/>
      <c r="K29" s="153"/>
      <c r="N29" s="11"/>
      <c r="O29" s="11"/>
      <c r="P29" s="11"/>
    </row>
    <row r="30" spans="2:16" s="121" customFormat="1" ht="15">
      <c r="B30" s="148"/>
      <c r="C30" s="130"/>
      <c r="D30" s="239">
        <f>IF('Instrukcja wypełniania'!$U114&gt;0,'Instrukcja wypełniania'!D114&amp;"."&amp;'Instrukcja wypełniania'!E114&amp;"."&amp;'Instrukcja wypełniania'!F114,"")</f>
      </c>
      <c r="E30" s="172">
        <f>IF('Instrukcja wypełniania'!$U114&gt;0,'Instrukcja wypełniania'!B114,"")</f>
      </c>
      <c r="F30" s="172">
        <f>IF('Instrukcja wypełniania'!$U114&gt;0,'Instrukcja wypełniania'!I114,"")</f>
      </c>
      <c r="G30" s="183">
        <f>IF('Instrukcja wypełniania'!$U114&gt;0,'Instrukcja wypełniania'!Q114,0)</f>
        <v>0</v>
      </c>
      <c r="H30" s="227">
        <f>IF('Instrukcja wypełniania'!S114&gt;0,'Instrukcja wypełniania'!S114,'Instrukcja wypełniania'!T114)</f>
        <v>0</v>
      </c>
      <c r="I30" s="234">
        <f t="shared" si="0"/>
        <v>0</v>
      </c>
      <c r="J30" s="173"/>
      <c r="K30" s="153"/>
      <c r="N30" s="11"/>
      <c r="O30" s="11"/>
      <c r="P30" s="11"/>
    </row>
    <row r="31" spans="2:16" s="121" customFormat="1" ht="15">
      <c r="B31" s="148"/>
      <c r="C31" s="130"/>
      <c r="D31" s="239" t="str">
        <f>IF('Instrukcja wypełniania'!$U115&gt;0,'Instrukcja wypełniania'!D115&amp;"."&amp;'Instrukcja wypełniania'!E115&amp;"."&amp;'Instrukcja wypełniania'!F115,"")</f>
        <v>07.05.2014</v>
      </c>
      <c r="E31" s="172" t="str">
        <f>IF('Instrukcja wypełniania'!$U115&gt;0,'Instrukcja wypełniania'!B115,"")</f>
        <v>Londyn</v>
      </c>
      <c r="F31" s="172" t="str">
        <f>IF('Instrukcja wypełniania'!$U115&gt;0,'Instrukcja wypełniania'!I115,"")</f>
        <v>Lucerna</v>
      </c>
      <c r="G31" s="183">
        <f>IF('Instrukcja wypełniania'!$U115&gt;0,'Instrukcja wypełniania'!Q115,0)</f>
        <v>35</v>
      </c>
      <c r="H31" s="227">
        <f>IF('Instrukcja wypełniania'!S115&gt;0,'Instrukcja wypełniania'!S115,'Instrukcja wypełniania'!T115)</f>
        <v>0.8358</v>
      </c>
      <c r="I31" s="234">
        <f t="shared" si="0"/>
        <v>29.25</v>
      </c>
      <c r="J31" s="173"/>
      <c r="K31" s="153"/>
      <c r="N31" s="11"/>
      <c r="O31" s="11"/>
      <c r="P31" s="11"/>
    </row>
    <row r="32" spans="2:16" s="121" customFormat="1" ht="15">
      <c r="B32" s="148"/>
      <c r="C32" s="130"/>
      <c r="D32" s="239" t="str">
        <f>IF('Instrukcja wypełniania'!$U116&gt;0,'Instrukcja wypełniania'!D116&amp;"."&amp;'Instrukcja wypełniania'!E116&amp;"."&amp;'Instrukcja wypełniania'!F116,"")</f>
        <v>08.05.2014</v>
      </c>
      <c r="E32" s="172" t="str">
        <f>IF('Instrukcja wypełniania'!$U116&gt;0,'Instrukcja wypełniania'!B116,"")</f>
        <v>Lucerna</v>
      </c>
      <c r="F32" s="172" t="str">
        <f>IF('Instrukcja wypełniania'!$U116&gt;0,'Instrukcja wypełniania'!I116,"")</f>
        <v>Warszawa</v>
      </c>
      <c r="G32" s="183">
        <f>IF('Instrukcja wypełniania'!$U116&gt;0,'Instrukcja wypełniania'!Q116,0)</f>
        <v>340</v>
      </c>
      <c r="H32" s="227">
        <f>IF('Instrukcja wypełniania'!S116&gt;0,'Instrukcja wypełniania'!S116,'Instrukcja wypełniania'!T116)</f>
        <v>0.8358</v>
      </c>
      <c r="I32" s="234">
        <f t="shared" si="0"/>
        <v>284.17</v>
      </c>
      <c r="J32" s="173"/>
      <c r="K32" s="153"/>
      <c r="N32" s="11"/>
      <c r="O32" s="11"/>
      <c r="P32" s="11"/>
    </row>
    <row r="33" spans="2:16" s="121" customFormat="1" ht="15">
      <c r="B33" s="148"/>
      <c r="C33" s="130"/>
      <c r="D33" s="239">
        <f>IF('Instrukcja wypełniania'!$U117&gt;0,'Instrukcja wypełniania'!D117&amp;"."&amp;'Instrukcja wypełniania'!E117&amp;"."&amp;'Instrukcja wypełniania'!F117,"")</f>
      </c>
      <c r="E33" s="172">
        <f>IF('Instrukcja wypełniania'!$U117&gt;0,'Instrukcja wypełniania'!B117,"")</f>
      </c>
      <c r="F33" s="172">
        <f>IF('Instrukcja wypełniania'!$U117&gt;0,'Instrukcja wypełniania'!I117,"")</f>
      </c>
      <c r="G33" s="183">
        <f>IF('Instrukcja wypełniania'!$U117&gt;0,'Instrukcja wypełniania'!Q117,0)</f>
        <v>0</v>
      </c>
      <c r="H33" s="227">
        <f>IF('Instrukcja wypełniania'!S117&gt;0,'Instrukcja wypełniania'!S117,'Instrukcja wypełniania'!T117)</f>
        <v>0</v>
      </c>
      <c r="I33" s="234">
        <f t="shared" si="0"/>
        <v>0</v>
      </c>
      <c r="J33" s="173"/>
      <c r="K33" s="153"/>
      <c r="N33" s="11"/>
      <c r="O33" s="11"/>
      <c r="P33" s="11"/>
    </row>
    <row r="34" spans="2:16" s="121" customFormat="1" ht="15">
      <c r="B34" s="148"/>
      <c r="C34" s="130"/>
      <c r="D34" s="239">
        <f>IF('Instrukcja wypełniania'!$U118&gt;0,'Instrukcja wypełniania'!D118&amp;"."&amp;'Instrukcja wypełniania'!E118&amp;"."&amp;'Instrukcja wypełniania'!F118,"")</f>
      </c>
      <c r="E34" s="172">
        <f>IF('Instrukcja wypełniania'!$U118&gt;0,'Instrukcja wypełniania'!B118,"")</f>
      </c>
      <c r="F34" s="172">
        <f>IF('Instrukcja wypełniania'!$U118&gt;0,'Instrukcja wypełniania'!I118,"")</f>
      </c>
      <c r="G34" s="183">
        <f>IF('Instrukcja wypełniania'!$U118&gt;0,'Instrukcja wypełniania'!Q118,0)</f>
        <v>0</v>
      </c>
      <c r="H34" s="227">
        <f>IF('Instrukcja wypełniania'!S118&gt;0,'Instrukcja wypełniania'!S118,'Instrukcja wypełniania'!T118)</f>
        <v>0</v>
      </c>
      <c r="I34" s="234">
        <f t="shared" si="0"/>
        <v>0</v>
      </c>
      <c r="J34" s="173"/>
      <c r="K34" s="153"/>
      <c r="N34" s="11"/>
      <c r="O34" s="11"/>
      <c r="P34" s="11"/>
    </row>
    <row r="35" spans="2:16" s="121" customFormat="1" ht="15">
      <c r="B35" s="148"/>
      <c r="C35" s="130"/>
      <c r="D35" s="239">
        <f>IF('Instrukcja wypełniania'!$U119&gt;0,'Instrukcja wypełniania'!D119&amp;"."&amp;'Instrukcja wypełniania'!E119&amp;"."&amp;'Instrukcja wypełniania'!F119,"")</f>
      </c>
      <c r="E35" s="172">
        <f>IF('Instrukcja wypełniania'!$U119&gt;0,'Instrukcja wypełniania'!B119,"")</f>
      </c>
      <c r="F35" s="172">
        <f>IF('Instrukcja wypełniania'!$U119&gt;0,'Instrukcja wypełniania'!I119,"")</f>
      </c>
      <c r="G35" s="183">
        <f>IF('Instrukcja wypełniania'!$U119&gt;0,'Instrukcja wypełniania'!Q119,0)</f>
        <v>0</v>
      </c>
      <c r="H35" s="227">
        <f>IF('Instrukcja wypełniania'!S119&gt;0,'Instrukcja wypełniania'!S119,'Instrukcja wypełniania'!T119)</f>
        <v>0</v>
      </c>
      <c r="I35" s="234">
        <f t="shared" si="0"/>
        <v>0</v>
      </c>
      <c r="J35" s="173"/>
      <c r="K35" s="153"/>
      <c r="N35" s="11"/>
      <c r="O35" s="11"/>
      <c r="P35" s="11"/>
    </row>
    <row r="36" spans="2:16" s="121" customFormat="1" ht="15.75" thickBot="1">
      <c r="B36" s="148"/>
      <c r="C36" s="130"/>
      <c r="D36" s="239">
        <f>IF('Instrukcja wypełniania'!$U120&gt;0,'Instrukcja wypełniania'!D120&amp;"."&amp;'Instrukcja wypełniania'!E120&amp;"."&amp;'Instrukcja wypełniania'!F120,"")</f>
      </c>
      <c r="E36" s="172">
        <f>IF('Instrukcja wypełniania'!$U120&gt;0,'Instrukcja wypełniania'!B120,"")</f>
      </c>
      <c r="F36" s="172">
        <f>IF('Instrukcja wypełniania'!$U120&gt;0,'Instrukcja wypełniania'!I120,"")</f>
      </c>
      <c r="G36" s="183">
        <f>IF('Instrukcja wypełniania'!$U120&gt;0,'Instrukcja wypełniania'!Q120,0)</f>
        <v>0</v>
      </c>
      <c r="H36" s="227">
        <f>IF('Instrukcja wypełniania'!S120&gt;0,'Instrukcja wypełniania'!S120,'Instrukcja wypełniania'!T120)</f>
        <v>0</v>
      </c>
      <c r="I36" s="234">
        <f t="shared" si="0"/>
        <v>0</v>
      </c>
      <c r="J36" s="173"/>
      <c r="K36" s="153"/>
      <c r="N36" s="11"/>
      <c r="O36" s="11"/>
      <c r="P36" s="11"/>
    </row>
    <row r="37" spans="2:16" s="177" customFormat="1" ht="20.25" customHeight="1" thickBot="1">
      <c r="B37" s="174"/>
      <c r="C37" s="175"/>
      <c r="D37" s="228" t="s">
        <v>135</v>
      </c>
      <c r="E37" s="229"/>
      <c r="F37" s="229"/>
      <c r="G37" s="230">
        <f>SUM(G26:G36)</f>
        <v>525</v>
      </c>
      <c r="H37" s="231"/>
      <c r="I37" s="235">
        <f>SUM(I26:I36)</f>
        <v>347.95000000000005</v>
      </c>
      <c r="J37" s="176"/>
      <c r="K37" s="153"/>
      <c r="N37" s="11"/>
      <c r="O37" s="11"/>
      <c r="P37" s="11"/>
    </row>
    <row r="38" spans="2:11" s="121" customFormat="1" ht="4.5" customHeight="1">
      <c r="B38" s="148"/>
      <c r="C38" s="130"/>
      <c r="D38" s="131"/>
      <c r="E38" s="131"/>
      <c r="F38" s="131"/>
      <c r="G38" s="184"/>
      <c r="H38" s="184"/>
      <c r="I38" s="184"/>
      <c r="J38" s="141"/>
      <c r="K38" s="153"/>
    </row>
    <row r="39" spans="2:11" ht="26.25" customHeight="1">
      <c r="B39" s="145"/>
      <c r="C39" s="125"/>
      <c r="D39" s="33"/>
      <c r="E39" s="33"/>
      <c r="F39" s="33"/>
      <c r="G39" s="33"/>
      <c r="H39" s="33"/>
      <c r="I39" s="33"/>
      <c r="J39" s="138"/>
      <c r="K39" s="154"/>
    </row>
    <row r="40" spans="2:11" ht="26.25" customHeight="1">
      <c r="B40" s="145"/>
      <c r="C40" s="125"/>
      <c r="D40" s="122"/>
      <c r="E40" s="122"/>
      <c r="F40" s="33"/>
      <c r="G40" s="123"/>
      <c r="H40" s="33"/>
      <c r="I40" s="33"/>
      <c r="J40" s="138"/>
      <c r="K40" s="154"/>
    </row>
    <row r="41" spans="2:11" ht="26.25" customHeight="1">
      <c r="B41" s="145"/>
      <c r="C41" s="125"/>
      <c r="D41" s="232" t="s">
        <v>101</v>
      </c>
      <c r="E41" s="232"/>
      <c r="F41" s="232"/>
      <c r="G41" s="233" t="s">
        <v>102</v>
      </c>
      <c r="H41" s="233"/>
      <c r="I41" s="233"/>
      <c r="J41" s="138"/>
      <c r="K41" s="154"/>
    </row>
    <row r="42" spans="2:11" ht="26.25" customHeight="1">
      <c r="B42" s="145"/>
      <c r="C42" s="125"/>
      <c r="D42" s="122"/>
      <c r="E42" s="122"/>
      <c r="F42" s="33"/>
      <c r="G42" s="123"/>
      <c r="H42" s="233"/>
      <c r="I42" s="233"/>
      <c r="J42" s="138"/>
      <c r="K42" s="154"/>
    </row>
    <row r="43" spans="2:12" ht="24" customHeight="1">
      <c r="B43" s="145"/>
      <c r="C43" s="125"/>
      <c r="D43" s="232" t="s">
        <v>138</v>
      </c>
      <c r="E43" s="232"/>
      <c r="F43" s="232"/>
      <c r="G43" s="233" t="s">
        <v>102</v>
      </c>
      <c r="H43" s="33"/>
      <c r="I43" s="33"/>
      <c r="J43" s="143"/>
      <c r="K43" s="155"/>
      <c r="L43" s="11"/>
    </row>
    <row r="44" spans="2:11" s="160" customFormat="1" ht="5.25" customHeight="1">
      <c r="B44" s="161"/>
      <c r="C44" s="162"/>
      <c r="D44" s="236"/>
      <c r="E44" s="236"/>
      <c r="F44" s="236"/>
      <c r="G44" s="236"/>
      <c r="H44" s="236"/>
      <c r="I44" s="236"/>
      <c r="J44" s="163"/>
      <c r="K44" s="164"/>
    </row>
    <row r="45" spans="2:11" ht="14.25">
      <c r="B45" s="149"/>
      <c r="C45" s="157"/>
      <c r="D45" s="157"/>
      <c r="E45" s="157"/>
      <c r="F45" s="157"/>
      <c r="G45" s="157"/>
      <c r="H45" s="157"/>
      <c r="I45" s="157"/>
      <c r="J45" s="157"/>
      <c r="K45" s="156"/>
    </row>
  </sheetData>
  <sheetProtection/>
  <mergeCells count="13">
    <mergeCell ref="D17:F17"/>
    <mergeCell ref="F20:H20"/>
    <mergeCell ref="F21:H21"/>
    <mergeCell ref="F22:H22"/>
    <mergeCell ref="D24:D25"/>
    <mergeCell ref="D9:I10"/>
    <mergeCell ref="D4:E4"/>
    <mergeCell ref="E24:F24"/>
    <mergeCell ref="G24:G25"/>
    <mergeCell ref="D7:I7"/>
    <mergeCell ref="H24:H25"/>
    <mergeCell ref="I24:I25"/>
    <mergeCell ref="D8:I8"/>
  </mergeCells>
  <conditionalFormatting sqref="G26:I36">
    <cfRule type="cellIs" priority="7" dxfId="103" operator="equal" stopIfTrue="1">
      <formula>0</formula>
    </cfRule>
  </conditionalFormatting>
  <conditionalFormatting sqref="B2:D45 F2:K45 E2:E3 E5:E45">
    <cfRule type="expression" priority="5" dxfId="99" stopIfTrue="1">
      <formula>$S$4="Nie"</formula>
    </cfRule>
  </conditionalFormatting>
  <conditionalFormatting sqref="F4">
    <cfRule type="cellIs" priority="4" dxfId="107" operator="equal" stopIfTrue="1">
      <formula>"Zwrot kosztów podróży samochodem osobowym, motocyklem lub motorowerem nie przysługuje"</formula>
    </cfRule>
  </conditionalFormatting>
  <conditionalFormatting sqref="D4:E4">
    <cfRule type="cellIs" priority="1" dxfId="107" operator="equal" stopIfTrue="1">
      <formula>"Zwrot kosztów podróży służbowej samochodem osobowym, motorowerem lub motocyklem nie przysługuje"</formula>
    </cfRule>
  </conditionalFormatting>
  <printOptions horizontalCentered="1"/>
  <pageMargins left="0.31496062992125984" right="0.31496062992125984" top="0.35433070866141736" bottom="0.35433070866141736" header="0.31496062992125984" footer="0.31496062992125984"/>
  <pageSetup fitToHeight="1" fitToWidth="1" horizontalDpi="200" verticalDpi="200" orientation="portrait" paperSize="9" scale="86"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2:X174"/>
  <sheetViews>
    <sheetView showGridLines="0" zoomScale="70" zoomScaleNormal="70" zoomScalePageLayoutView="0" workbookViewId="0" topLeftCell="A31">
      <selection activeCell="E31" sqref="E31"/>
    </sheetView>
  </sheetViews>
  <sheetFormatPr defaultColWidth="8.796875" defaultRowHeight="14.25"/>
  <cols>
    <col min="1" max="1" width="1.1015625" style="11" customWidth="1"/>
    <col min="2" max="2" width="2" style="11" customWidth="1"/>
    <col min="3" max="4" width="1.4921875" style="11" customWidth="1"/>
    <col min="5" max="5" width="22.09765625" style="11" customWidth="1"/>
    <col min="6" max="6" width="5.59765625" style="11" customWidth="1"/>
    <col min="7" max="7" width="1.69921875" style="11" customWidth="1"/>
    <col min="8" max="8" width="14.5" style="11" customWidth="1"/>
    <col min="9" max="10" width="5.59765625" style="11" customWidth="1"/>
    <col min="11" max="11" width="25" style="18" customWidth="1"/>
    <col min="12" max="12" width="1.4921875" style="18" customWidth="1"/>
    <col min="13" max="13" width="2" style="18" customWidth="1"/>
    <col min="14" max="14" width="1.390625" style="18" customWidth="1"/>
    <col min="15" max="15" width="14.5" style="11" customWidth="1"/>
    <col min="16" max="16" width="10.59765625" style="11" customWidth="1"/>
    <col min="17" max="17" width="22.59765625" style="11" customWidth="1"/>
    <col min="18" max="18" width="13.09765625" style="11" customWidth="1"/>
    <col min="19" max="19" width="1.4921875" style="11" customWidth="1"/>
    <col min="20" max="20" width="2" style="11" customWidth="1"/>
    <col min="21" max="21" width="6.59765625" style="11" customWidth="1"/>
    <col min="22" max="22" width="16" style="11" customWidth="1"/>
    <col min="23" max="16384" width="9" style="11" customWidth="1"/>
  </cols>
  <sheetData>
    <row r="1" ht="7.5" customHeight="1"/>
    <row r="2" spans="2:20" ht="15" customHeight="1" thickBot="1">
      <c r="B2" s="19"/>
      <c r="C2" s="20"/>
      <c r="D2" s="20"/>
      <c r="E2" s="20"/>
      <c r="F2" s="20"/>
      <c r="G2" s="20"/>
      <c r="H2" s="20"/>
      <c r="I2" s="20"/>
      <c r="J2" s="109"/>
      <c r="K2" s="21"/>
      <c r="L2" s="21"/>
      <c r="M2" s="21"/>
      <c r="N2" s="21"/>
      <c r="O2" s="20"/>
      <c r="P2" s="20"/>
      <c r="Q2" s="20"/>
      <c r="R2" s="20"/>
      <c r="S2" s="20"/>
      <c r="T2" s="22"/>
    </row>
    <row r="3" spans="2:20" ht="34.5" customHeight="1" thickTop="1">
      <c r="B3" s="23"/>
      <c r="C3" s="846"/>
      <c r="D3" s="847"/>
      <c r="E3" s="847"/>
      <c r="F3" s="847"/>
      <c r="G3" s="847"/>
      <c r="H3" s="847"/>
      <c r="I3" s="848"/>
      <c r="J3" s="108"/>
      <c r="K3" s="932" t="s">
        <v>212</v>
      </c>
      <c r="L3" s="933"/>
      <c r="M3" s="933"/>
      <c r="N3" s="933"/>
      <c r="O3" s="933"/>
      <c r="P3" s="933"/>
      <c r="Q3" s="933"/>
      <c r="R3" s="933"/>
      <c r="S3" s="934"/>
      <c r="T3" s="25"/>
    </row>
    <row r="4" spans="2:20" ht="26.25" customHeight="1" thickBot="1">
      <c r="B4" s="23"/>
      <c r="C4" s="849"/>
      <c r="D4" s="850"/>
      <c r="E4" s="850"/>
      <c r="F4" s="850"/>
      <c r="G4" s="850"/>
      <c r="H4" s="850"/>
      <c r="I4" s="851"/>
      <c r="J4" s="108"/>
      <c r="K4" s="935"/>
      <c r="L4" s="936"/>
      <c r="M4" s="936"/>
      <c r="N4" s="936"/>
      <c r="O4" s="936"/>
      <c r="P4" s="936"/>
      <c r="Q4" s="936"/>
      <c r="R4" s="936"/>
      <c r="S4" s="937"/>
      <c r="T4" s="25"/>
    </row>
    <row r="5" spans="2:20" ht="6.75" customHeight="1" thickTop="1">
      <c r="B5" s="23"/>
      <c r="C5" s="849"/>
      <c r="D5" s="850"/>
      <c r="E5" s="850"/>
      <c r="F5" s="850"/>
      <c r="G5" s="850"/>
      <c r="H5" s="850"/>
      <c r="I5" s="851"/>
      <c r="J5" s="108"/>
      <c r="K5" s="24"/>
      <c r="L5" s="24"/>
      <c r="M5" s="24"/>
      <c r="N5" s="24"/>
      <c r="O5" s="24"/>
      <c r="P5" s="24"/>
      <c r="Q5" s="24"/>
      <c r="R5" s="24"/>
      <c r="S5" s="24"/>
      <c r="T5" s="25"/>
    </row>
    <row r="6" spans="2:20" ht="48" customHeight="1">
      <c r="B6" s="23"/>
      <c r="C6" s="852"/>
      <c r="D6" s="853"/>
      <c r="E6" s="853"/>
      <c r="F6" s="853"/>
      <c r="G6" s="853"/>
      <c r="H6" s="853"/>
      <c r="I6" s="854"/>
      <c r="J6" s="108"/>
      <c r="K6" s="943" t="str">
        <f>"odbytej na podstawie Polecenia wyjazdu służbowego"&amp;" nr "&amp;'Polecenie wyjazdu'!F11</f>
        <v>odbytej na podstawie Polecenia wyjazdu służbowego nr 12/34/2014</v>
      </c>
      <c r="L6" s="944"/>
      <c r="M6" s="944"/>
      <c r="N6" s="944"/>
      <c r="O6" s="944"/>
      <c r="P6" s="944"/>
      <c r="Q6" s="944"/>
      <c r="R6" s="944"/>
      <c r="S6" s="945"/>
      <c r="T6" s="25"/>
    </row>
    <row r="7" spans="2:20" ht="15" customHeight="1">
      <c r="B7" s="23"/>
      <c r="C7" s="24"/>
      <c r="D7" s="24"/>
      <c r="E7" s="29" t="s">
        <v>12</v>
      </c>
      <c r="F7" s="29"/>
      <c r="G7" s="29"/>
      <c r="H7" s="30"/>
      <c r="I7" s="30"/>
      <c r="J7" s="30"/>
      <c r="K7" s="31"/>
      <c r="L7" s="31"/>
      <c r="M7" s="31"/>
      <c r="N7" s="31"/>
      <c r="O7" s="24"/>
      <c r="P7" s="24"/>
      <c r="Q7" s="24"/>
      <c r="R7" s="24"/>
      <c r="S7" s="24"/>
      <c r="T7" s="25"/>
    </row>
    <row r="8" spans="2:20" ht="8.25" customHeight="1" thickBot="1">
      <c r="B8" s="35"/>
      <c r="C8" s="26"/>
      <c r="D8" s="72"/>
      <c r="E8" s="72"/>
      <c r="F8" s="72"/>
      <c r="G8" s="72"/>
      <c r="H8" s="72"/>
      <c r="I8" s="72"/>
      <c r="J8" s="72"/>
      <c r="K8" s="72"/>
      <c r="L8" s="72"/>
      <c r="M8" s="72"/>
      <c r="N8" s="72"/>
      <c r="O8" s="72"/>
      <c r="P8" s="72"/>
      <c r="Q8" s="72"/>
      <c r="R8" s="72"/>
      <c r="S8" s="28"/>
      <c r="T8" s="25"/>
    </row>
    <row r="9" spans="2:21" s="96" customFormat="1" ht="23.25" customHeight="1">
      <c r="B9" s="94"/>
      <c r="C9" s="95"/>
      <c r="D9" s="864" t="s">
        <v>59</v>
      </c>
      <c r="E9" s="865"/>
      <c r="F9" s="865"/>
      <c r="G9" s="865"/>
      <c r="H9" s="865"/>
      <c r="I9" s="865"/>
      <c r="J9" s="866"/>
      <c r="K9" s="867" t="s">
        <v>60</v>
      </c>
      <c r="L9" s="868"/>
      <c r="M9" s="868"/>
      <c r="N9" s="868"/>
      <c r="O9" s="869"/>
      <c r="P9" s="870"/>
      <c r="Q9" s="940" t="s">
        <v>76</v>
      </c>
      <c r="R9" s="940" t="s">
        <v>61</v>
      </c>
      <c r="S9" s="180"/>
      <c r="T9" s="25"/>
      <c r="U9" s="11"/>
    </row>
    <row r="10" spans="2:20" s="96" customFormat="1" ht="18.75" customHeight="1">
      <c r="B10" s="94"/>
      <c r="C10" s="95"/>
      <c r="D10" s="871" t="s">
        <v>9</v>
      </c>
      <c r="E10" s="872"/>
      <c r="F10" s="872"/>
      <c r="G10" s="873"/>
      <c r="H10" s="768" t="s">
        <v>10</v>
      </c>
      <c r="I10" s="877" t="s">
        <v>11</v>
      </c>
      <c r="J10" s="878"/>
      <c r="K10" s="882" t="s">
        <v>9</v>
      </c>
      <c r="L10" s="883"/>
      <c r="M10" s="883"/>
      <c r="N10" s="884"/>
      <c r="O10" s="768" t="s">
        <v>10</v>
      </c>
      <c r="P10" s="836" t="s">
        <v>11</v>
      </c>
      <c r="Q10" s="941"/>
      <c r="R10" s="941"/>
      <c r="S10" s="180"/>
      <c r="T10" s="107"/>
    </row>
    <row r="11" spans="2:20" s="96" customFormat="1" ht="16.5" customHeight="1" thickBot="1">
      <c r="B11" s="94"/>
      <c r="C11" s="95"/>
      <c r="D11" s="874"/>
      <c r="E11" s="875"/>
      <c r="F11" s="875"/>
      <c r="G11" s="876"/>
      <c r="H11" s="769"/>
      <c r="I11" s="879"/>
      <c r="J11" s="837"/>
      <c r="K11" s="885"/>
      <c r="L11" s="886"/>
      <c r="M11" s="886"/>
      <c r="N11" s="887"/>
      <c r="O11" s="769"/>
      <c r="P11" s="837"/>
      <c r="Q11" s="942"/>
      <c r="R11" s="942"/>
      <c r="S11" s="180"/>
      <c r="T11" s="107"/>
    </row>
    <row r="12" spans="2:20" ht="46.5" customHeight="1">
      <c r="B12" s="23"/>
      <c r="C12" s="32"/>
      <c r="D12" s="838" t="str">
        <f>IF('Instrukcja wypełniania'!B111="","",'Instrukcja wypełniania'!B111)</f>
        <v>Warszawa</v>
      </c>
      <c r="E12" s="839"/>
      <c r="F12" s="839"/>
      <c r="G12" s="840"/>
      <c r="H12" s="104" t="str">
        <f>IF(D12="","",'Instrukcja wypełniania'!D111&amp;"."&amp;'Instrukcja wypełniania'!E111&amp;"."&amp;'Instrukcja wypełniania'!F111)</f>
        <v>01.05.2014</v>
      </c>
      <c r="I12" s="841" t="str">
        <f>IF(D12="","",'Instrukcja wypełniania'!G111&amp;":"&amp;'Instrukcja wypełniania'!H111)</f>
        <v>08:30</v>
      </c>
      <c r="J12" s="842"/>
      <c r="K12" s="843" t="str">
        <f>IF(D12="","",'Instrukcja wypełniania'!I111)</f>
        <v>Kopenhaga</v>
      </c>
      <c r="L12" s="844"/>
      <c r="M12" s="844"/>
      <c r="N12" s="845"/>
      <c r="O12" s="104" t="str">
        <f>IF(D12="","",'Instrukcja wypełniania'!K111&amp;"."&amp;'Instrukcja wypełniania'!L111&amp;"."&amp;'Instrukcja wypełniania'!M111)</f>
        <v>02.05.2014</v>
      </c>
      <c r="P12" s="105" t="str">
        <f>IF(D12="","",'Instrukcja wypełniania'!N111&amp;":"&amp;'Instrukcja wypełniania'!O111)</f>
        <v>14:30</v>
      </c>
      <c r="Q12" s="170" t="str">
        <f>IF(D12="","",IF('Instrukcja wypełniania'!$E$35="Nie",'Instrukcja wypełniania'!R111,'Instrukcja wypełniania'!P111))</f>
        <v>Motocykl</v>
      </c>
      <c r="R12" s="212">
        <f>'Instrukcja wypełniania'!W111+IF('Instrukcja wypełniania'!$E$35="Tak",'Instrukcja wypełniania'!U111,0)</f>
        <v>34.53</v>
      </c>
      <c r="S12" s="180"/>
      <c r="T12" s="25"/>
    </row>
    <row r="13" spans="2:20" ht="46.5" customHeight="1">
      <c r="B13" s="46"/>
      <c r="C13" s="32"/>
      <c r="D13" s="828" t="str">
        <f>IF('Instrukcja wypełniania'!B112="","",'Instrukcja wypełniania'!B112)</f>
        <v>Kopenhaga</v>
      </c>
      <c r="E13" s="829"/>
      <c r="F13" s="829"/>
      <c r="G13" s="830"/>
      <c r="H13" s="104" t="str">
        <f>IF(D13="","",'Instrukcja wypełniania'!D112&amp;"."&amp;'Instrukcja wypełniania'!E112&amp;"."&amp;'Instrukcja wypełniania'!F112)</f>
        <v>03.05.2014</v>
      </c>
      <c r="I13" s="831" t="str">
        <f>IF(D13="","",'Instrukcja wypełniania'!G112&amp;":"&amp;'Instrukcja wypełniania'!H112)</f>
        <v>09:30</v>
      </c>
      <c r="J13" s="832"/>
      <c r="K13" s="828" t="str">
        <f>IF(D13="","",'Instrukcja wypełniania'!I112)</f>
        <v>Berlin</v>
      </c>
      <c r="L13" s="829"/>
      <c r="M13" s="829"/>
      <c r="N13" s="830"/>
      <c r="O13" s="104" t="str">
        <f>IF(D13="","",'Instrukcja wypełniania'!K112&amp;"."&amp;'Instrukcja wypełniania'!L112&amp;"."&amp;'Instrukcja wypełniania'!M112)</f>
        <v>04.05.2014</v>
      </c>
      <c r="P13" s="105" t="str">
        <f>IF(D13="","",'Instrukcja wypełniania'!N112&amp;":"&amp;'Instrukcja wypełniania'!O112)</f>
        <v>17:30</v>
      </c>
      <c r="Q13" s="170">
        <f>IF(D13="","",IF('Instrukcja wypełniania'!$E$35="Nie",'Instrukcja wypełniania'!R112,'Instrukcja wypełniania'!P112))</f>
        <v>0</v>
      </c>
      <c r="R13" s="212">
        <f>'Instrukcja wypełniania'!W112+IF('Instrukcja wypełniania'!$E$35="Tak",'Instrukcja wypełniania'!U112,0)</f>
        <v>45</v>
      </c>
      <c r="S13" s="180"/>
      <c r="T13" s="25"/>
    </row>
    <row r="14" spans="2:20" ht="46.5" customHeight="1">
      <c r="B14" s="23"/>
      <c r="C14" s="32"/>
      <c r="D14" s="828" t="str">
        <f>IF('Instrukcja wypełniania'!B113="","",'Instrukcja wypełniania'!B113)</f>
        <v>Berlin</v>
      </c>
      <c r="E14" s="829"/>
      <c r="F14" s="829"/>
      <c r="G14" s="830"/>
      <c r="H14" s="104" t="str">
        <f>IF(D14="","",'Instrukcja wypełniania'!D113&amp;"."&amp;'Instrukcja wypełniania'!E113&amp;"."&amp;'Instrukcja wypełniania'!F113)</f>
        <v>05.05.2014</v>
      </c>
      <c r="I14" s="831" t="str">
        <f>IF(D14="","",'Instrukcja wypełniania'!G113&amp;":"&amp;'Instrukcja wypełniania'!H113)</f>
        <v>08:30</v>
      </c>
      <c r="J14" s="832"/>
      <c r="K14" s="828" t="str">
        <f>IF(D14="","",'Instrukcja wypełniania'!I113)</f>
        <v>Sztokholm</v>
      </c>
      <c r="L14" s="829"/>
      <c r="M14" s="829"/>
      <c r="N14" s="830"/>
      <c r="O14" s="104" t="str">
        <f>IF(D14="","",'Instrukcja wypełniania'!K113&amp;"."&amp;'Instrukcja wypełniania'!L113&amp;"."&amp;'Instrukcja wypełniania'!M113)</f>
        <v>05.05.2014</v>
      </c>
      <c r="P14" s="105" t="str">
        <f>IF(D14="","",'Instrukcja wypełniania'!N113&amp;":"&amp;'Instrukcja wypełniania'!O113)</f>
        <v>16:30</v>
      </c>
      <c r="Q14" s="170">
        <f>IF(D14="","",IF('Instrukcja wypełniania'!$E$35="Nie",'Instrukcja wypełniania'!R113,'Instrukcja wypełniania'!P113))</f>
        <v>0</v>
      </c>
      <c r="R14" s="212">
        <f>'Instrukcja wypełniania'!W113+IF('Instrukcja wypełniania'!$E$35="Tak",'Instrukcja wypełniania'!U113,0)</f>
        <v>66</v>
      </c>
      <c r="S14" s="180"/>
      <c r="T14" s="25"/>
    </row>
    <row r="15" spans="2:20" ht="46.5" customHeight="1">
      <c r="B15" s="35"/>
      <c r="C15" s="32"/>
      <c r="D15" s="828" t="str">
        <f>IF('Instrukcja wypełniania'!B114="","",'Instrukcja wypełniania'!B114)</f>
        <v>Sztokholm</v>
      </c>
      <c r="E15" s="829"/>
      <c r="F15" s="829"/>
      <c r="G15" s="830"/>
      <c r="H15" s="104" t="str">
        <f>IF(D15="","",'Instrukcja wypełniania'!D114&amp;"."&amp;'Instrukcja wypełniania'!E114&amp;"."&amp;'Instrukcja wypełniania'!F114)</f>
        <v>06.05.2014</v>
      </c>
      <c r="I15" s="831" t="str">
        <f>IF(D15="","",'Instrukcja wypełniania'!G114&amp;":"&amp;'Instrukcja wypełniania'!H114)</f>
        <v>08:30</v>
      </c>
      <c r="J15" s="832"/>
      <c r="K15" s="828" t="str">
        <f>IF(D15="","",'Instrukcja wypełniania'!I114)</f>
        <v>Londyn</v>
      </c>
      <c r="L15" s="829"/>
      <c r="M15" s="829"/>
      <c r="N15" s="830"/>
      <c r="O15" s="104" t="str">
        <f>IF(D15="","",'Instrukcja wypełniania'!K114&amp;"."&amp;'Instrukcja wypełniania'!L114&amp;"."&amp;'Instrukcja wypełniania'!M114)</f>
        <v>06.05.2014</v>
      </c>
      <c r="P15" s="105" t="str">
        <f>IF(D15="","",'Instrukcja wypełniania'!N114&amp;":"&amp;'Instrukcja wypełniania'!O114)</f>
        <v>15:30</v>
      </c>
      <c r="Q15" s="170">
        <f>IF(D15="","",IF('Instrukcja wypełniania'!$E$35="Nie",'Instrukcja wypełniania'!R114,'Instrukcja wypełniania'!P114))</f>
        <v>0</v>
      </c>
      <c r="R15" s="212">
        <f>'Instrukcja wypełniania'!W114+IF('Instrukcja wypełniania'!$E$35="Tak",'Instrukcja wypełniania'!U114,0)</f>
        <v>80</v>
      </c>
      <c r="S15" s="180"/>
      <c r="T15" s="25"/>
    </row>
    <row r="16" spans="2:20" ht="46.5" customHeight="1">
      <c r="B16" s="23"/>
      <c r="C16" s="32"/>
      <c r="D16" s="828" t="str">
        <f>IF('Instrukcja wypełniania'!B115="","",'Instrukcja wypełniania'!B115)</f>
        <v>Londyn</v>
      </c>
      <c r="E16" s="829"/>
      <c r="F16" s="829"/>
      <c r="G16" s="830"/>
      <c r="H16" s="104" t="str">
        <f>IF(D16="","",'Instrukcja wypełniania'!D115&amp;"."&amp;'Instrukcja wypełniania'!E115&amp;"."&amp;'Instrukcja wypełniania'!F115)</f>
        <v>07.05.2014</v>
      </c>
      <c r="I16" s="831" t="str">
        <f>IF(D16="","",'Instrukcja wypełniania'!G115&amp;":"&amp;'Instrukcja wypełniania'!H115)</f>
        <v>08:30</v>
      </c>
      <c r="J16" s="832"/>
      <c r="K16" s="828" t="str">
        <f>IF(D16="","",'Instrukcja wypełniania'!I115)</f>
        <v>Lucerna</v>
      </c>
      <c r="L16" s="829"/>
      <c r="M16" s="829"/>
      <c r="N16" s="830"/>
      <c r="O16" s="104" t="str">
        <f>IF(D16="","",'Instrukcja wypełniania'!K115&amp;"."&amp;'Instrukcja wypełniania'!L115&amp;"."&amp;'Instrukcja wypełniania'!M115)</f>
        <v>07.05.2014</v>
      </c>
      <c r="P16" s="105" t="str">
        <f>IF(D16="","",'Instrukcja wypełniania'!N115&amp;":"&amp;'Instrukcja wypełniania'!O115)</f>
        <v>17:30</v>
      </c>
      <c r="Q16" s="170" t="str">
        <f>IF(D16="","",IF('Instrukcja wypełniania'!$E$35="Nie",'Instrukcja wypełniania'!R115,'Instrukcja wypełniania'!P115))</f>
        <v>Samochód osobowy - pojemność silnika powyżej 900 cm3</v>
      </c>
      <c r="R16" s="212">
        <f>'Instrukcja wypełniania'!W115+IF('Instrukcja wypełniania'!$E$35="Tak",'Instrukcja wypełniania'!U115,0)</f>
        <v>29.25</v>
      </c>
      <c r="S16" s="180"/>
      <c r="T16" s="25"/>
    </row>
    <row r="17" spans="2:20" s="64" customFormat="1" ht="46.5" customHeight="1">
      <c r="B17" s="57"/>
      <c r="C17" s="32"/>
      <c r="D17" s="828" t="str">
        <f>IF('Instrukcja wypełniania'!B116="","",'Instrukcja wypełniania'!B116)</f>
        <v>Lucerna</v>
      </c>
      <c r="E17" s="829"/>
      <c r="F17" s="829"/>
      <c r="G17" s="830"/>
      <c r="H17" s="104" t="str">
        <f>IF(D17="","",'Instrukcja wypełniania'!D116&amp;"."&amp;'Instrukcja wypełniania'!E116&amp;"."&amp;'Instrukcja wypełniania'!F116)</f>
        <v>08.05.2014</v>
      </c>
      <c r="I17" s="831" t="str">
        <f>IF(D17="","",'Instrukcja wypełniania'!G116&amp;":"&amp;'Instrukcja wypełniania'!H116)</f>
        <v>08:30</v>
      </c>
      <c r="J17" s="832"/>
      <c r="K17" s="828" t="str">
        <f>IF(D17="","",'Instrukcja wypełniania'!I116)</f>
        <v>Warszawa</v>
      </c>
      <c r="L17" s="829"/>
      <c r="M17" s="829"/>
      <c r="N17" s="830"/>
      <c r="O17" s="104" t="str">
        <f>IF(D17="","",'Instrukcja wypełniania'!K116&amp;"."&amp;'Instrukcja wypełniania'!L116&amp;"."&amp;'Instrukcja wypełniania'!M116)</f>
        <v>08.05.2014</v>
      </c>
      <c r="P17" s="105" t="str">
        <f>IF(D17="","",'Instrukcja wypełniania'!N116&amp;":"&amp;'Instrukcja wypełniania'!O116)</f>
        <v>18:30</v>
      </c>
      <c r="Q17" s="170" t="str">
        <f>IF(D17="","",IF('Instrukcja wypełniania'!$E$35="Nie",'Instrukcja wypełniania'!R116,'Instrukcja wypełniania'!P116))</f>
        <v>Samochód osobowy - pojemność silnika powyżej 900 cm3</v>
      </c>
      <c r="R17" s="212">
        <f>'Instrukcja wypełniania'!W116+IF('Instrukcja wypełniania'!$E$35="Tak",'Instrukcja wypełniania'!U116,0)</f>
        <v>284.17</v>
      </c>
      <c r="S17" s="180"/>
      <c r="T17" s="25"/>
    </row>
    <row r="18" spans="2:20" ht="46.5" customHeight="1">
      <c r="B18" s="23"/>
      <c r="C18" s="32"/>
      <c r="D18" s="828">
        <f>IF('Instrukcja wypełniania'!B117="","",'Instrukcja wypełniania'!B117)</f>
      </c>
      <c r="E18" s="829"/>
      <c r="F18" s="829"/>
      <c r="G18" s="830"/>
      <c r="H18" s="104">
        <f>IF(D18="","",'Instrukcja wypełniania'!D117&amp;"."&amp;'Instrukcja wypełniania'!E117&amp;"."&amp;'Instrukcja wypełniania'!F117)</f>
      </c>
      <c r="I18" s="831">
        <f>IF(D18="","",'Instrukcja wypełniania'!G117&amp;":"&amp;'Instrukcja wypełniania'!H117)</f>
      </c>
      <c r="J18" s="832"/>
      <c r="K18" s="828">
        <f>IF(D18="","",'Instrukcja wypełniania'!I117)</f>
      </c>
      <c r="L18" s="829"/>
      <c r="M18" s="829"/>
      <c r="N18" s="830"/>
      <c r="O18" s="104">
        <f>IF(D18="","",'Instrukcja wypełniania'!K117&amp;"."&amp;'Instrukcja wypełniania'!L117&amp;"."&amp;'Instrukcja wypełniania'!M117)</f>
      </c>
      <c r="P18" s="105">
        <f>IF(D18="","",'Instrukcja wypełniania'!N117&amp;":"&amp;'Instrukcja wypełniania'!O117)</f>
      </c>
      <c r="Q18" s="170">
        <f>IF(D18="","",IF('Instrukcja wypełniania'!$E$35="Nie",'Instrukcja wypełniania'!R117,'Instrukcja wypełniania'!P117))</f>
      </c>
      <c r="R18" s="212">
        <f>'Instrukcja wypełniania'!W117+IF('Instrukcja wypełniania'!$E$35="Tak",'Instrukcja wypełniania'!U117,0)</f>
        <v>0</v>
      </c>
      <c r="S18" s="180"/>
      <c r="T18" s="25"/>
    </row>
    <row r="19" spans="2:20" ht="46.5" customHeight="1">
      <c r="B19" s="23"/>
      <c r="C19" s="32"/>
      <c r="D19" s="828">
        <f>IF('Instrukcja wypełniania'!B118="","",'Instrukcja wypełniania'!B118)</f>
      </c>
      <c r="E19" s="829"/>
      <c r="F19" s="829"/>
      <c r="G19" s="830"/>
      <c r="H19" s="104">
        <f>IF(D19="","",'Instrukcja wypełniania'!D118&amp;"."&amp;'Instrukcja wypełniania'!E118&amp;"."&amp;'Instrukcja wypełniania'!F118)</f>
      </c>
      <c r="I19" s="831">
        <f>IF(D19="","",'Instrukcja wypełniania'!G118&amp;":"&amp;'Instrukcja wypełniania'!H118)</f>
      </c>
      <c r="J19" s="832"/>
      <c r="K19" s="828">
        <f>IF(D19="","",'Instrukcja wypełniania'!I118)</f>
      </c>
      <c r="L19" s="829"/>
      <c r="M19" s="829"/>
      <c r="N19" s="830"/>
      <c r="O19" s="104">
        <f>IF(D19="","",'Instrukcja wypełniania'!K118&amp;"."&amp;'Instrukcja wypełniania'!L118&amp;"."&amp;'Instrukcja wypełniania'!M118)</f>
      </c>
      <c r="P19" s="105">
        <f>IF(D19="","",'Instrukcja wypełniania'!N118&amp;":"&amp;'Instrukcja wypełniania'!O118)</f>
      </c>
      <c r="Q19" s="170">
        <f>IF(D19="","",IF('Instrukcja wypełniania'!$E$35="Nie",'Instrukcja wypełniania'!R118,'Instrukcja wypełniania'!P118))</f>
      </c>
      <c r="R19" s="212">
        <f>'Instrukcja wypełniania'!W118+IF('Instrukcja wypełniania'!$E$35="Tak",'Instrukcja wypełniania'!U118,0)</f>
        <v>0</v>
      </c>
      <c r="S19" s="180"/>
      <c r="T19" s="25"/>
    </row>
    <row r="20" spans="2:20" ht="46.5" customHeight="1">
      <c r="B20" s="23"/>
      <c r="C20" s="32"/>
      <c r="D20" s="828">
        <f>IF('Instrukcja wypełniania'!B119="","",'Instrukcja wypełniania'!B119)</f>
      </c>
      <c r="E20" s="829"/>
      <c r="F20" s="829"/>
      <c r="G20" s="830"/>
      <c r="H20" s="104">
        <f>IF(D20="","",'Instrukcja wypełniania'!D119&amp;"."&amp;'Instrukcja wypełniania'!E119&amp;"."&amp;'Instrukcja wypełniania'!F119)</f>
      </c>
      <c r="I20" s="831">
        <f>IF(D20="","",'Instrukcja wypełniania'!G119&amp;":"&amp;'Instrukcja wypełniania'!H119)</f>
      </c>
      <c r="J20" s="832"/>
      <c r="K20" s="828">
        <f>IF(D20="","",'Instrukcja wypełniania'!I119)</f>
      </c>
      <c r="L20" s="829"/>
      <c r="M20" s="829"/>
      <c r="N20" s="830"/>
      <c r="O20" s="104">
        <f>IF(D20="","",'Instrukcja wypełniania'!K119&amp;"."&amp;'Instrukcja wypełniania'!L119&amp;"."&amp;'Instrukcja wypełniania'!M119)</f>
      </c>
      <c r="P20" s="105">
        <f>IF(D20="","",'Instrukcja wypełniania'!N119&amp;":"&amp;'Instrukcja wypełniania'!O119)</f>
      </c>
      <c r="Q20" s="170">
        <f>IF(D20="","",IF('Instrukcja wypełniania'!$E$35="Nie",'Instrukcja wypełniania'!R119,'Instrukcja wypełniania'!P119))</f>
      </c>
      <c r="R20" s="212">
        <f>'Instrukcja wypełniania'!W119+IF('Instrukcja wypełniania'!$E$35="Tak",'Instrukcja wypełniania'!U119,0)</f>
        <v>0</v>
      </c>
      <c r="S20" s="180"/>
      <c r="T20" s="25"/>
    </row>
    <row r="21" spans="2:20" ht="46.5" customHeight="1" thickBot="1">
      <c r="B21" s="23"/>
      <c r="C21" s="32"/>
      <c r="D21" s="815">
        <f>IF('Instrukcja wypełniania'!B120="","",'Instrukcja wypełniania'!B120)</f>
      </c>
      <c r="E21" s="816"/>
      <c r="F21" s="816"/>
      <c r="G21" s="817"/>
      <c r="H21" s="106">
        <f>IF(D21="","",'Instrukcja wypełniania'!D120&amp;"."&amp;'Instrukcja wypełniania'!E120&amp;"."&amp;'Instrukcja wypełniania'!F120)</f>
      </c>
      <c r="I21" s="834">
        <f>IF(D21="","",'Instrukcja wypełniania'!G120&amp;":"&amp;'Instrukcja wypełniania'!H120)</f>
      </c>
      <c r="J21" s="835"/>
      <c r="K21" s="815">
        <f>IF(D21="","",'Instrukcja wypełniania'!I120)</f>
      </c>
      <c r="L21" s="816"/>
      <c r="M21" s="816"/>
      <c r="N21" s="817"/>
      <c r="O21" s="192">
        <f>IF(D21="","",'Instrukcja wypełniania'!K120&amp;"."&amp;'Instrukcja wypełniania'!L120&amp;"."&amp;'Instrukcja wypełniania'!M120)</f>
      </c>
      <c r="P21" s="193">
        <f>IF(D21="","",'Instrukcja wypełniania'!N120&amp;":"&amp;'Instrukcja wypełniania'!O120)</f>
      </c>
      <c r="Q21" s="194">
        <f>IF(D21="","",IF('Instrukcja wypełniania'!$E$35="Nie",'Instrukcja wypełniania'!R120,'Instrukcja wypełniania'!P120))</f>
      </c>
      <c r="R21" s="213">
        <f>'Instrukcja wypełniania'!W120+IF('Instrukcja wypełniania'!$E$35="Tak",'Instrukcja wypełniania'!U120,0)</f>
        <v>0</v>
      </c>
      <c r="S21" s="180"/>
      <c r="T21" s="25"/>
    </row>
    <row r="22" spans="2:20" ht="8.25" customHeight="1" thickBot="1">
      <c r="B22" s="23"/>
      <c r="C22" s="67"/>
      <c r="D22" s="70"/>
      <c r="E22" s="70"/>
      <c r="F22" s="70"/>
      <c r="G22" s="70"/>
      <c r="H22" s="70"/>
      <c r="I22" s="70"/>
      <c r="J22" s="70"/>
      <c r="K22" s="70"/>
      <c r="L22" s="70"/>
      <c r="M22" s="70"/>
      <c r="N22" s="33"/>
      <c r="O22" s="132"/>
      <c r="P22" s="33"/>
      <c r="Q22" s="33"/>
      <c r="R22" s="214"/>
      <c r="S22" s="180"/>
      <c r="T22" s="25"/>
    </row>
    <row r="23" spans="2:20" s="96" customFormat="1" ht="15" customHeight="1">
      <c r="B23" s="94"/>
      <c r="C23" s="196"/>
      <c r="D23" s="196"/>
      <c r="E23" s="196"/>
      <c r="F23" s="196"/>
      <c r="G23" s="196"/>
      <c r="H23" s="196"/>
      <c r="I23" s="196"/>
      <c r="J23" s="196"/>
      <c r="K23" s="196"/>
      <c r="L23" s="196"/>
      <c r="M23" s="196"/>
      <c r="N23" s="95"/>
      <c r="O23" s="946" t="s">
        <v>6</v>
      </c>
      <c r="P23" s="947"/>
      <c r="Q23" s="948"/>
      <c r="R23" s="959" t="e">
        <f>IF('Instrukcja wypełniania'!#REF!="nie",'Instrukcja wypełniania'!#REF!,0)</f>
        <v>#REF!</v>
      </c>
      <c r="S23" s="180"/>
      <c r="T23" s="107"/>
    </row>
    <row r="24" spans="2:20" s="96" customFormat="1" ht="10.5" customHeight="1">
      <c r="B24" s="94"/>
      <c r="C24" s="197"/>
      <c r="D24" s="198"/>
      <c r="E24" s="198"/>
      <c r="F24" s="198"/>
      <c r="G24" s="198"/>
      <c r="H24" s="198"/>
      <c r="I24" s="198"/>
      <c r="J24" s="198"/>
      <c r="K24" s="198"/>
      <c r="L24" s="199"/>
      <c r="M24" s="196"/>
      <c r="N24" s="95"/>
      <c r="O24" s="794"/>
      <c r="P24" s="795"/>
      <c r="Q24" s="796"/>
      <c r="R24" s="954"/>
      <c r="S24" s="180"/>
      <c r="T24" s="107"/>
    </row>
    <row r="25" spans="2:20" s="96" customFormat="1" ht="24.75" customHeight="1" thickBot="1">
      <c r="B25" s="94"/>
      <c r="C25" s="125"/>
      <c r="D25" s="98"/>
      <c r="E25" s="952" t="s">
        <v>122</v>
      </c>
      <c r="F25" s="952"/>
      <c r="G25" s="952"/>
      <c r="H25" s="952"/>
      <c r="I25" s="952"/>
      <c r="J25" s="952"/>
      <c r="K25" s="952"/>
      <c r="L25" s="171"/>
      <c r="M25" s="196"/>
      <c r="N25" s="95"/>
      <c r="O25" s="185" t="s">
        <v>7</v>
      </c>
      <c r="P25" s="204"/>
      <c r="Q25" s="205"/>
      <c r="R25" s="215">
        <f>SUM(R12:R21)</f>
        <v>538.95</v>
      </c>
      <c r="S25" s="180"/>
      <c r="T25" s="107"/>
    </row>
    <row r="26" spans="2:20" ht="8.25" customHeight="1" thickBot="1">
      <c r="B26" s="23"/>
      <c r="C26" s="125"/>
      <c r="D26" s="33"/>
      <c r="E26" s="33"/>
      <c r="F26" s="33"/>
      <c r="G26" s="33"/>
      <c r="H26" s="33"/>
      <c r="I26" s="33"/>
      <c r="J26" s="33"/>
      <c r="K26" s="56"/>
      <c r="L26" s="171"/>
      <c r="M26" s="196"/>
      <c r="N26" s="32"/>
      <c r="O26" s="132"/>
      <c r="P26" s="132"/>
      <c r="Q26" s="132"/>
      <c r="R26" s="216"/>
      <c r="S26" s="180"/>
      <c r="T26" s="25"/>
    </row>
    <row r="27" spans="2:20" s="96" customFormat="1" ht="24.75" customHeight="1">
      <c r="B27" s="94"/>
      <c r="C27" s="129"/>
      <c r="D27" s="98"/>
      <c r="E27" s="66"/>
      <c r="F27" s="187"/>
      <c r="G27" s="33"/>
      <c r="H27" s="66"/>
      <c r="I27" s="66"/>
      <c r="J27" s="66"/>
      <c r="K27" s="66"/>
      <c r="L27" s="171"/>
      <c r="M27" s="196"/>
      <c r="N27" s="95"/>
      <c r="O27" s="786" t="s">
        <v>8</v>
      </c>
      <c r="P27" s="787"/>
      <c r="Q27" s="788"/>
      <c r="R27" s="263" t="e">
        <f>'Instrukcja wypełniania'!#REF!+'Instrukcja wypełniania'!#REF!</f>
        <v>#REF!</v>
      </c>
      <c r="S27" s="180"/>
      <c r="T27" s="107"/>
    </row>
    <row r="28" spans="2:24" s="96" customFormat="1" ht="24.75" customHeight="1">
      <c r="B28" s="94"/>
      <c r="C28" s="189"/>
      <c r="D28" s="191"/>
      <c r="E28" s="202" t="s">
        <v>4</v>
      </c>
      <c r="F28" s="203"/>
      <c r="G28" s="191"/>
      <c r="H28" s="202" t="s">
        <v>124</v>
      </c>
      <c r="I28" s="191"/>
      <c r="J28" s="191"/>
      <c r="K28" s="191"/>
      <c r="L28" s="179"/>
      <c r="M28" s="196"/>
      <c r="N28" s="95"/>
      <c r="O28" s="949" t="s">
        <v>115</v>
      </c>
      <c r="P28" s="950"/>
      <c r="Q28" s="951"/>
      <c r="R28" s="245">
        <f>'Instrukcja wypełniania'!D224</f>
        <v>0</v>
      </c>
      <c r="S28" s="180"/>
      <c r="T28" s="107"/>
      <c r="V28"/>
      <c r="W28"/>
      <c r="X28"/>
    </row>
    <row r="29" spans="2:24" s="96" customFormat="1" ht="15" customHeight="1">
      <c r="B29" s="94"/>
      <c r="C29" s="196"/>
      <c r="D29" s="196"/>
      <c r="E29" s="196"/>
      <c r="F29" s="196"/>
      <c r="G29" s="196"/>
      <c r="H29" s="196"/>
      <c r="I29" s="196"/>
      <c r="J29" s="196"/>
      <c r="K29" s="196"/>
      <c r="L29" s="196"/>
      <c r="M29" s="196"/>
      <c r="N29" s="95"/>
      <c r="O29" s="791" t="s">
        <v>116</v>
      </c>
      <c r="P29" s="792"/>
      <c r="Q29" s="793"/>
      <c r="R29" s="953" t="e">
        <f>'Instrukcja wypełniania'!#REF!*'Instrukcja wypełniania'!F348*1.5</f>
        <v>#REF!</v>
      </c>
      <c r="S29" s="180"/>
      <c r="T29" s="107"/>
      <c r="V29"/>
      <c r="W29"/>
      <c r="X29"/>
    </row>
    <row r="30" spans="2:24" s="96" customFormat="1" ht="9.75" customHeight="1">
      <c r="B30" s="94"/>
      <c r="C30" s="197"/>
      <c r="D30" s="198"/>
      <c r="E30" s="198"/>
      <c r="F30" s="198"/>
      <c r="G30" s="198"/>
      <c r="H30" s="198"/>
      <c r="I30" s="198"/>
      <c r="J30" s="198"/>
      <c r="K30" s="198"/>
      <c r="L30" s="199"/>
      <c r="M30" s="196"/>
      <c r="N30" s="95"/>
      <c r="O30" s="794"/>
      <c r="P30" s="795"/>
      <c r="Q30" s="796"/>
      <c r="R30" s="954"/>
      <c r="S30" s="180"/>
      <c r="T30" s="107"/>
      <c r="V30"/>
      <c r="W30"/>
      <c r="X30"/>
    </row>
    <row r="31" spans="2:24" s="96" customFormat="1" ht="24.75" customHeight="1">
      <c r="B31" s="94"/>
      <c r="C31" s="125"/>
      <c r="D31" s="98"/>
      <c r="E31" s="221" t="s">
        <v>127</v>
      </c>
      <c r="F31" s="188"/>
      <c r="G31" s="188"/>
      <c r="H31" s="188"/>
      <c r="I31" s="960"/>
      <c r="J31" s="960"/>
      <c r="K31" s="258"/>
      <c r="L31" s="171"/>
      <c r="M31" s="196"/>
      <c r="N31" s="95"/>
      <c r="O31" s="791" t="s">
        <v>117</v>
      </c>
      <c r="P31" s="792"/>
      <c r="Q31" s="793"/>
      <c r="R31" s="953">
        <f>'Instrukcja wypełniania'!D243</f>
        <v>166</v>
      </c>
      <c r="S31" s="180"/>
      <c r="T31" s="107"/>
      <c r="V31"/>
      <c r="W31"/>
      <c r="X31"/>
    </row>
    <row r="32" spans="2:24" s="96" customFormat="1" ht="8.25" customHeight="1" thickBot="1">
      <c r="B32" s="94"/>
      <c r="C32" s="125"/>
      <c r="D32" s="33"/>
      <c r="E32" s="33"/>
      <c r="F32" s="33"/>
      <c r="G32" s="33"/>
      <c r="H32" s="33"/>
      <c r="I32" s="33"/>
      <c r="J32" s="33"/>
      <c r="K32" s="56"/>
      <c r="L32" s="171"/>
      <c r="M32" s="196"/>
      <c r="N32" s="95"/>
      <c r="O32" s="955"/>
      <c r="P32" s="956"/>
      <c r="Q32" s="957"/>
      <c r="R32" s="958"/>
      <c r="S32" s="180"/>
      <c r="T32" s="107"/>
      <c r="V32"/>
      <c r="W32"/>
      <c r="X32"/>
    </row>
    <row r="33" spans="2:24" s="96" customFormat="1" ht="24.75" customHeight="1" thickBot="1">
      <c r="B33" s="94"/>
      <c r="C33" s="129"/>
      <c r="D33" s="98"/>
      <c r="E33" s="66"/>
      <c r="F33" s="187"/>
      <c r="G33" s="33"/>
      <c r="H33" s="66"/>
      <c r="I33" s="66"/>
      <c r="J33" s="66"/>
      <c r="K33" s="66"/>
      <c r="L33" s="171"/>
      <c r="M33" s="196"/>
      <c r="N33" s="95"/>
      <c r="O33" s="186" t="s">
        <v>118</v>
      </c>
      <c r="P33" s="206"/>
      <c r="Q33" s="207"/>
      <c r="R33" s="217" t="e">
        <f>R25+R27+R28+R29+R31</f>
        <v>#REF!</v>
      </c>
      <c r="S33" s="180"/>
      <c r="T33" s="107"/>
      <c r="V33"/>
      <c r="W33"/>
      <c r="X33"/>
    </row>
    <row r="34" spans="2:24" ht="9" customHeight="1" thickBot="1">
      <c r="B34" s="23"/>
      <c r="C34" s="129"/>
      <c r="D34" s="98"/>
      <c r="E34" s="33"/>
      <c r="F34" s="33"/>
      <c r="G34" s="33"/>
      <c r="H34" s="33"/>
      <c r="I34" s="98"/>
      <c r="J34" s="98"/>
      <c r="K34" s="98"/>
      <c r="L34" s="171"/>
      <c r="M34" s="196"/>
      <c r="N34" s="32"/>
      <c r="O34" s="132"/>
      <c r="P34" s="132"/>
      <c r="Q34" s="132"/>
      <c r="R34" s="216"/>
      <c r="S34" s="180"/>
      <c r="T34" s="25"/>
      <c r="V34"/>
      <c r="W34"/>
      <c r="X34"/>
    </row>
    <row r="35" spans="2:24" s="96" customFormat="1" ht="24.75" customHeight="1">
      <c r="B35" s="94"/>
      <c r="C35" s="129"/>
      <c r="D35" s="98"/>
      <c r="E35" s="61" t="s">
        <v>4</v>
      </c>
      <c r="F35" s="159"/>
      <c r="G35" s="209"/>
      <c r="H35" s="61" t="s">
        <v>52</v>
      </c>
      <c r="I35" s="210"/>
      <c r="J35" s="98"/>
      <c r="K35" s="98"/>
      <c r="L35" s="200"/>
      <c r="M35" s="196"/>
      <c r="N35" s="95"/>
      <c r="O35" s="759" t="s">
        <v>119</v>
      </c>
      <c r="P35" s="760"/>
      <c r="Q35" s="939"/>
      <c r="R35" s="218">
        <f>'Polecenie wyjazdu'!R26</f>
        <v>0</v>
      </c>
      <c r="S35" s="180"/>
      <c r="T35" s="107"/>
      <c r="V35"/>
      <c r="W35"/>
      <c r="X35"/>
    </row>
    <row r="36" spans="2:24" s="96" customFormat="1" ht="24" customHeight="1">
      <c r="B36" s="94"/>
      <c r="C36" s="129"/>
      <c r="D36" s="98"/>
      <c r="E36" s="222" t="s">
        <v>125</v>
      </c>
      <c r="F36" s="833"/>
      <c r="G36" s="833"/>
      <c r="H36" s="833"/>
      <c r="I36" s="833"/>
      <c r="J36" s="833"/>
      <c r="K36" s="833"/>
      <c r="L36" s="200"/>
      <c r="M36" s="196"/>
      <c r="N36" s="95"/>
      <c r="O36" s="762" t="s">
        <v>120</v>
      </c>
      <c r="P36" s="967"/>
      <c r="Q36" s="968"/>
      <c r="R36" s="219" t="e">
        <f>IF(R33-R35&gt;0,(R33-R35),0)</f>
        <v>#REF!</v>
      </c>
      <c r="S36" s="180"/>
      <c r="T36" s="107"/>
      <c r="V36"/>
      <c r="W36"/>
      <c r="X36"/>
    </row>
    <row r="37" spans="2:24" ht="24.75" customHeight="1" thickBot="1">
      <c r="B37" s="23"/>
      <c r="C37" s="125"/>
      <c r="D37" s="33"/>
      <c r="K37" s="11"/>
      <c r="L37" s="171"/>
      <c r="M37" s="196"/>
      <c r="N37" s="32"/>
      <c r="O37" s="780" t="s">
        <v>123</v>
      </c>
      <c r="P37" s="781"/>
      <c r="Q37" s="969"/>
      <c r="R37" s="220" t="e">
        <f>IF(R33-R35&lt;0,(R33-R35)*(-1),0)</f>
        <v>#REF!</v>
      </c>
      <c r="S37" s="180"/>
      <c r="T37" s="25"/>
      <c r="V37"/>
      <c r="W37"/>
      <c r="X37"/>
    </row>
    <row r="38" spans="2:24" ht="24.75" customHeight="1">
      <c r="B38" s="23"/>
      <c r="C38" s="125"/>
      <c r="D38" s="33"/>
      <c r="E38" s="222" t="s">
        <v>126</v>
      </c>
      <c r="F38" s="833"/>
      <c r="G38" s="833"/>
      <c r="H38" s="833"/>
      <c r="I38" s="833"/>
      <c r="J38" s="833"/>
      <c r="K38" s="833"/>
      <c r="L38" s="171"/>
      <c r="M38" s="196"/>
      <c r="N38" s="32"/>
      <c r="O38" s="225"/>
      <c r="P38" s="225"/>
      <c r="Q38" s="33"/>
      <c r="R38" s="33"/>
      <c r="S38" s="180"/>
      <c r="T38" s="25"/>
      <c r="V38"/>
      <c r="W38"/>
      <c r="X38"/>
    </row>
    <row r="39" spans="2:20" ht="9" customHeight="1">
      <c r="B39" s="23"/>
      <c r="C39" s="201"/>
      <c r="D39" s="178"/>
      <c r="E39" s="178"/>
      <c r="F39" s="178"/>
      <c r="G39" s="178"/>
      <c r="H39" s="178"/>
      <c r="I39" s="178"/>
      <c r="J39" s="178"/>
      <c r="K39" s="178"/>
      <c r="L39" s="179"/>
      <c r="M39" s="196"/>
      <c r="N39" s="32"/>
      <c r="O39" s="208"/>
      <c r="P39" s="226"/>
      <c r="Q39" s="964" t="s">
        <v>131</v>
      </c>
      <c r="R39" s="961">
        <f>'Instrukcja wypełniania'!G245</f>
        <v>10</v>
      </c>
      <c r="S39" s="180"/>
      <c r="T39" s="25"/>
    </row>
    <row r="40" spans="2:20" ht="15" customHeight="1">
      <c r="B40" s="23"/>
      <c r="C40" s="24"/>
      <c r="D40" s="24"/>
      <c r="E40" s="24"/>
      <c r="F40" s="24"/>
      <c r="G40" s="24"/>
      <c r="H40" s="24"/>
      <c r="I40" s="24"/>
      <c r="J40" s="24"/>
      <c r="K40" s="24"/>
      <c r="L40" s="24"/>
      <c r="M40" s="25"/>
      <c r="N40" s="32"/>
      <c r="O40" s="226"/>
      <c r="P40" s="226"/>
      <c r="Q40" s="965"/>
      <c r="R40" s="962"/>
      <c r="S40" s="180"/>
      <c r="T40" s="25"/>
    </row>
    <row r="41" spans="2:20" ht="9.75" customHeight="1">
      <c r="B41" s="23"/>
      <c r="C41" s="197"/>
      <c r="D41" s="198"/>
      <c r="E41" s="198"/>
      <c r="F41" s="198"/>
      <c r="G41" s="198"/>
      <c r="H41" s="198"/>
      <c r="I41" s="198"/>
      <c r="J41" s="198"/>
      <c r="K41" s="198"/>
      <c r="L41" s="199"/>
      <c r="M41" s="196"/>
      <c r="N41" s="32"/>
      <c r="O41" s="226"/>
      <c r="P41" s="226"/>
      <c r="Q41" s="966"/>
      <c r="R41" s="963"/>
      <c r="S41" s="180"/>
      <c r="T41" s="25"/>
    </row>
    <row r="42" spans="2:20" ht="24.75" customHeight="1">
      <c r="B42" s="23"/>
      <c r="C42" s="125"/>
      <c r="D42" s="98"/>
      <c r="E42" s="221" t="s">
        <v>128</v>
      </c>
      <c r="F42" s="938"/>
      <c r="G42" s="938"/>
      <c r="H42" s="938"/>
      <c r="I42" s="938"/>
      <c r="J42" s="938"/>
      <c r="K42" s="938"/>
      <c r="L42" s="171"/>
      <c r="M42" s="196"/>
      <c r="N42" s="32"/>
      <c r="O42" s="208"/>
      <c r="P42" s="208"/>
      <c r="R42" s="33"/>
      <c r="S42" s="180"/>
      <c r="T42" s="25"/>
    </row>
    <row r="43" spans="2:20" s="133" customFormat="1" ht="7.5" customHeight="1">
      <c r="B43" s="247"/>
      <c r="C43" s="248"/>
      <c r="D43" s="249"/>
      <c r="E43" s="250"/>
      <c r="F43" s="251"/>
      <c r="G43" s="251"/>
      <c r="H43" s="251"/>
      <c r="I43" s="252"/>
      <c r="J43" s="252"/>
      <c r="K43" s="251"/>
      <c r="L43" s="138"/>
      <c r="M43" s="253"/>
      <c r="N43" s="247"/>
      <c r="O43" s="254"/>
      <c r="P43" s="254"/>
      <c r="R43" s="255"/>
      <c r="S43" s="256"/>
      <c r="T43" s="257"/>
    </row>
    <row r="44" spans="2:20" ht="29.25" customHeight="1">
      <c r="B44" s="23"/>
      <c r="C44" s="125"/>
      <c r="D44" s="98"/>
      <c r="E44" s="222" t="s">
        <v>129</v>
      </c>
      <c r="F44" s="938"/>
      <c r="G44" s="938"/>
      <c r="H44" s="938"/>
      <c r="I44" s="938"/>
      <c r="J44" s="938"/>
      <c r="K44" s="938"/>
      <c r="L44" s="171"/>
      <c r="M44" s="196"/>
      <c r="N44" s="32"/>
      <c r="O44" s="195" t="s">
        <v>121</v>
      </c>
      <c r="P44" s="33"/>
      <c r="Q44" s="33"/>
      <c r="R44" s="33"/>
      <c r="S44" s="180"/>
      <c r="T44" s="25"/>
    </row>
    <row r="45" spans="2:20" ht="9" customHeight="1">
      <c r="B45" s="23"/>
      <c r="C45" s="125"/>
      <c r="D45" s="98"/>
      <c r="E45" s="188"/>
      <c r="F45" s="188"/>
      <c r="G45" s="188"/>
      <c r="H45" s="188"/>
      <c r="I45" s="188"/>
      <c r="J45" s="188"/>
      <c r="K45" s="188"/>
      <c r="L45" s="171"/>
      <c r="M45" s="196"/>
      <c r="N45" s="32"/>
      <c r="O45" s="33"/>
      <c r="P45" s="33"/>
      <c r="Q45" s="33"/>
      <c r="R45" s="33"/>
      <c r="S45" s="180"/>
      <c r="T45" s="25"/>
    </row>
    <row r="46" spans="2:20" ht="24.75" customHeight="1">
      <c r="B46" s="23"/>
      <c r="C46" s="125"/>
      <c r="D46" s="98"/>
      <c r="E46" s="66"/>
      <c r="F46" s="188"/>
      <c r="G46" s="188"/>
      <c r="H46" s="66"/>
      <c r="I46" s="66"/>
      <c r="J46" s="66"/>
      <c r="K46" s="66"/>
      <c r="L46" s="171"/>
      <c r="M46" s="196"/>
      <c r="N46" s="32"/>
      <c r="O46" s="66"/>
      <c r="P46" s="33"/>
      <c r="Q46" s="66"/>
      <c r="R46" s="66"/>
      <c r="S46" s="180"/>
      <c r="T46" s="25"/>
    </row>
    <row r="47" spans="2:20" ht="9" customHeight="1">
      <c r="B47" s="23"/>
      <c r="C47" s="125"/>
      <c r="D47" s="98"/>
      <c r="E47" s="33"/>
      <c r="F47" s="188"/>
      <c r="G47" s="188"/>
      <c r="H47" s="33"/>
      <c r="I47" s="33"/>
      <c r="J47" s="33"/>
      <c r="K47" s="56"/>
      <c r="L47" s="171"/>
      <c r="M47" s="196"/>
      <c r="N47" s="32"/>
      <c r="S47" s="180"/>
      <c r="T47" s="25"/>
    </row>
    <row r="48" spans="2:20" ht="18.75" customHeight="1">
      <c r="B48" s="23"/>
      <c r="C48" s="201"/>
      <c r="D48" s="191"/>
      <c r="E48" s="190" t="s">
        <v>4</v>
      </c>
      <c r="F48" s="223"/>
      <c r="G48" s="223"/>
      <c r="H48" s="68" t="s">
        <v>130</v>
      </c>
      <c r="I48" s="191"/>
      <c r="J48" s="191"/>
      <c r="K48" s="191"/>
      <c r="L48" s="179"/>
      <c r="M48" s="196"/>
      <c r="N48" s="67"/>
      <c r="O48" s="68" t="s">
        <v>4</v>
      </c>
      <c r="P48" s="70"/>
      <c r="Q48" s="68" t="s">
        <v>51</v>
      </c>
      <c r="R48" s="69"/>
      <c r="S48" s="181"/>
      <c r="T48" s="25"/>
    </row>
    <row r="49" spans="2:20" ht="15" customHeight="1">
      <c r="B49" s="83"/>
      <c r="C49" s="84"/>
      <c r="D49" s="84"/>
      <c r="E49" s="85"/>
      <c r="F49" s="85"/>
      <c r="G49" s="85"/>
      <c r="H49" s="86"/>
      <c r="I49" s="86"/>
      <c r="J49" s="85"/>
      <c r="K49" s="87"/>
      <c r="L49" s="87"/>
      <c r="M49" s="87"/>
      <c r="N49" s="87"/>
      <c r="O49" s="87"/>
      <c r="P49" s="87"/>
      <c r="Q49" s="87"/>
      <c r="R49" s="87"/>
      <c r="S49" s="87"/>
      <c r="T49" s="182"/>
    </row>
    <row r="50" spans="2:16" ht="19.5" customHeight="1">
      <c r="B50" s="33"/>
      <c r="C50" s="33"/>
      <c r="D50" s="33"/>
      <c r="E50" s="89"/>
      <c r="F50" s="89"/>
      <c r="G50" s="89"/>
      <c r="H50" s="90"/>
      <c r="I50" s="90"/>
      <c r="J50" s="89"/>
      <c r="K50" s="110"/>
      <c r="L50" s="110"/>
      <c r="M50" s="110"/>
      <c r="N50" s="110"/>
      <c r="O50" s="110"/>
      <c r="P50" s="110"/>
    </row>
    <row r="51" spans="11:14" ht="14.25">
      <c r="K51" s="11"/>
      <c r="L51" s="11"/>
      <c r="M51" s="11"/>
      <c r="N51" s="11"/>
    </row>
    <row r="52" spans="11:14" ht="14.25">
      <c r="K52" s="11"/>
      <c r="L52" s="11"/>
      <c r="M52" s="11"/>
      <c r="N52" s="11"/>
    </row>
    <row r="53" spans="11:14" ht="14.25">
      <c r="K53" s="11"/>
      <c r="L53" s="11"/>
      <c r="M53" s="11"/>
      <c r="N53" s="11"/>
    </row>
    <row r="54" spans="11:14" ht="14.25">
      <c r="K54" s="11"/>
      <c r="L54" s="11"/>
      <c r="M54" s="11"/>
      <c r="N54" s="11"/>
    </row>
    <row r="56" spans="11:14" ht="14.25">
      <c r="K56" s="11"/>
      <c r="L56" s="11"/>
      <c r="M56" s="11"/>
      <c r="N56" s="11"/>
    </row>
    <row r="57" spans="11:14" ht="14.25">
      <c r="K57" s="11"/>
      <c r="L57" s="11"/>
      <c r="M57" s="11"/>
      <c r="N57" s="11"/>
    </row>
    <row r="59" spans="8:14" ht="14.25">
      <c r="H59" s="211"/>
      <c r="I59" s="211"/>
      <c r="J59" s="211"/>
      <c r="K59" s="211"/>
      <c r="L59" s="211"/>
      <c r="M59" s="211"/>
      <c r="N59" s="211"/>
    </row>
    <row r="60" spans="8:14" ht="14.25">
      <c r="H60" s="211"/>
      <c r="I60" s="211"/>
      <c r="J60" s="211"/>
      <c r="K60" s="211"/>
      <c r="L60" s="211"/>
      <c r="M60" s="211"/>
      <c r="N60" s="211"/>
    </row>
    <row r="61" spans="8:14" ht="14.25">
      <c r="H61" s="211"/>
      <c r="I61" s="211"/>
      <c r="J61" s="211"/>
      <c r="K61" s="211"/>
      <c r="L61" s="211"/>
      <c r="M61" s="211"/>
      <c r="N61" s="211"/>
    </row>
    <row r="62" spans="8:14" ht="14.25">
      <c r="H62" s="211"/>
      <c r="I62" s="211"/>
      <c r="J62" s="211"/>
      <c r="K62" s="211"/>
      <c r="L62" s="211"/>
      <c r="M62" s="211"/>
      <c r="N62" s="211"/>
    </row>
    <row r="63" spans="8:14" ht="14.25">
      <c r="H63" s="211"/>
      <c r="I63" s="211"/>
      <c r="J63" s="211"/>
      <c r="K63" s="211"/>
      <c r="L63" s="211"/>
      <c r="M63" s="211"/>
      <c r="N63" s="211"/>
    </row>
    <row r="64" spans="8:14" ht="14.25">
      <c r="H64" s="211"/>
      <c r="I64" s="211"/>
      <c r="J64" s="211"/>
      <c r="K64" s="211"/>
      <c r="L64" s="211"/>
      <c r="M64" s="211"/>
      <c r="N64" s="211"/>
    </row>
    <row r="65" spans="8:14" ht="14.25">
      <c r="H65" s="211"/>
      <c r="I65" s="211"/>
      <c r="J65" s="211"/>
      <c r="K65" s="211"/>
      <c r="L65" s="211"/>
      <c r="M65" s="211"/>
      <c r="N65" s="211"/>
    </row>
    <row r="66" spans="8:14" ht="14.25">
      <c r="H66" s="211"/>
      <c r="I66" s="211"/>
      <c r="J66" s="211"/>
      <c r="K66" s="211"/>
      <c r="L66" s="211"/>
      <c r="M66" s="211"/>
      <c r="N66" s="211"/>
    </row>
    <row r="67" spans="8:14" ht="14.25">
      <c r="H67" s="211"/>
      <c r="I67" s="211"/>
      <c r="J67" s="211"/>
      <c r="K67" s="211"/>
      <c r="L67" s="211"/>
      <c r="M67" s="211"/>
      <c r="N67" s="211"/>
    </row>
    <row r="68" spans="8:14" ht="14.25">
      <c r="H68" s="211"/>
      <c r="I68" s="211"/>
      <c r="J68" s="211"/>
      <c r="K68" s="211"/>
      <c r="L68" s="211"/>
      <c r="M68" s="211"/>
      <c r="N68" s="211"/>
    </row>
    <row r="69" spans="8:14" ht="14.25">
      <c r="H69" s="211"/>
      <c r="I69" s="211"/>
      <c r="J69" s="211"/>
      <c r="K69" s="211"/>
      <c r="L69" s="211"/>
      <c r="M69" s="211"/>
      <c r="N69" s="211"/>
    </row>
    <row r="70" spans="8:14" ht="14.25">
      <c r="H70" s="211"/>
      <c r="I70" s="211"/>
      <c r="J70" s="211"/>
      <c r="K70" s="211"/>
      <c r="L70" s="211"/>
      <c r="M70" s="211"/>
      <c r="N70" s="211"/>
    </row>
    <row r="71" spans="8:14" ht="14.25">
      <c r="H71" s="211"/>
      <c r="I71" s="211"/>
      <c r="J71" s="211"/>
      <c r="K71" s="211"/>
      <c r="L71" s="211"/>
      <c r="M71" s="211"/>
      <c r="N71" s="211"/>
    </row>
    <row r="72" spans="8:14" ht="14.25">
      <c r="H72" s="211"/>
      <c r="I72" s="211"/>
      <c r="J72" s="211"/>
      <c r="K72" s="211"/>
      <c r="L72" s="211"/>
      <c r="M72" s="211"/>
      <c r="N72" s="211"/>
    </row>
    <row r="73" spans="8:14" ht="14.25">
      <c r="H73" s="211"/>
      <c r="I73" s="211"/>
      <c r="J73" s="211"/>
      <c r="K73" s="211"/>
      <c r="L73" s="211"/>
      <c r="M73" s="211"/>
      <c r="N73" s="211"/>
    </row>
    <row r="74" spans="8:14" ht="14.25">
      <c r="H74" s="211"/>
      <c r="I74" s="211"/>
      <c r="J74" s="211"/>
      <c r="K74" s="211"/>
      <c r="L74" s="211"/>
      <c r="M74" s="211"/>
      <c r="N74" s="211"/>
    </row>
    <row r="75" spans="8:14" ht="14.25">
      <c r="H75" s="211"/>
      <c r="I75" s="211"/>
      <c r="J75" s="211"/>
      <c r="K75" s="211"/>
      <c r="L75" s="211"/>
      <c r="M75" s="211"/>
      <c r="N75" s="211"/>
    </row>
    <row r="76" spans="8:14" ht="14.25">
      <c r="H76" s="211"/>
      <c r="I76" s="211"/>
      <c r="J76" s="211"/>
      <c r="K76" s="211"/>
      <c r="L76" s="211"/>
      <c r="M76" s="211"/>
      <c r="N76" s="211"/>
    </row>
    <row r="77" spans="8:14" ht="14.25">
      <c r="H77" s="211"/>
      <c r="I77" s="211"/>
      <c r="J77" s="211"/>
      <c r="K77" s="211"/>
      <c r="L77" s="211"/>
      <c r="M77" s="211"/>
      <c r="N77" s="211"/>
    </row>
    <row r="78" spans="8:14" ht="14.25">
      <c r="H78" s="211"/>
      <c r="I78" s="211"/>
      <c r="J78" s="211"/>
      <c r="K78" s="211"/>
      <c r="L78" s="211"/>
      <c r="M78" s="211"/>
      <c r="N78" s="211"/>
    </row>
    <row r="79" spans="8:14" ht="14.25">
      <c r="H79" s="211"/>
      <c r="I79" s="211"/>
      <c r="J79" s="211"/>
      <c r="K79" s="211"/>
      <c r="L79" s="211"/>
      <c r="M79" s="211"/>
      <c r="N79" s="211"/>
    </row>
    <row r="80" spans="8:14" ht="14.25">
      <c r="H80" s="211"/>
      <c r="I80" s="211"/>
      <c r="J80" s="211"/>
      <c r="K80" s="211"/>
      <c r="L80" s="211"/>
      <c r="M80" s="211"/>
      <c r="N80" s="211"/>
    </row>
    <row r="81" spans="8:14" ht="14.25">
      <c r="H81" s="211"/>
      <c r="I81" s="211"/>
      <c r="J81" s="211"/>
      <c r="K81" s="211"/>
      <c r="L81" s="211"/>
      <c r="M81" s="211"/>
      <c r="N81" s="211"/>
    </row>
    <row r="82" spans="8:14" ht="14.25">
      <c r="H82" s="211"/>
      <c r="I82" s="211"/>
      <c r="J82" s="211"/>
      <c r="K82" s="211"/>
      <c r="L82" s="211"/>
      <c r="M82" s="211"/>
      <c r="N82" s="211"/>
    </row>
    <row r="83" spans="8:14" ht="14.25">
      <c r="H83" s="211"/>
      <c r="I83" s="211"/>
      <c r="J83" s="211"/>
      <c r="K83" s="211"/>
      <c r="L83" s="211"/>
      <c r="M83" s="211"/>
      <c r="N83" s="211"/>
    </row>
    <row r="84" spans="8:14" ht="14.25">
      <c r="H84" s="211"/>
      <c r="I84" s="211"/>
      <c r="J84" s="211"/>
      <c r="K84" s="211"/>
      <c r="L84" s="211"/>
      <c r="M84" s="211"/>
      <c r="N84" s="211"/>
    </row>
    <row r="85" spans="8:14" ht="14.25">
      <c r="H85" s="211"/>
      <c r="I85" s="211"/>
      <c r="J85" s="211"/>
      <c r="K85" s="211"/>
      <c r="L85" s="211"/>
      <c r="M85" s="211"/>
      <c r="N85" s="211"/>
    </row>
    <row r="86" spans="8:14" ht="14.25">
      <c r="H86" s="211"/>
      <c r="I86" s="211"/>
      <c r="J86" s="211"/>
      <c r="K86" s="211"/>
      <c r="L86" s="211"/>
      <c r="M86" s="211"/>
      <c r="N86" s="211"/>
    </row>
    <row r="87" spans="8:14" ht="14.25">
      <c r="H87" s="211"/>
      <c r="I87" s="211"/>
      <c r="J87" s="211"/>
      <c r="K87" s="211"/>
      <c r="L87" s="211"/>
      <c r="M87" s="211"/>
      <c r="N87" s="211"/>
    </row>
    <row r="88" spans="8:14" ht="14.25">
      <c r="H88" s="211"/>
      <c r="I88" s="211"/>
      <c r="J88" s="211"/>
      <c r="K88" s="211"/>
      <c r="L88" s="211"/>
      <c r="M88" s="211"/>
      <c r="N88" s="211"/>
    </row>
    <row r="89" spans="8:14" ht="14.25">
      <c r="H89" s="211"/>
      <c r="I89" s="211"/>
      <c r="J89" s="211"/>
      <c r="K89" s="211"/>
      <c r="L89" s="211"/>
      <c r="M89" s="211"/>
      <c r="N89" s="211"/>
    </row>
    <row r="90" spans="8:14" ht="14.25">
      <c r="H90" s="211"/>
      <c r="I90" s="211"/>
      <c r="J90" s="211"/>
      <c r="K90" s="211"/>
      <c r="L90" s="211"/>
      <c r="M90" s="211"/>
      <c r="N90" s="211"/>
    </row>
    <row r="91" spans="8:14" ht="14.25">
      <c r="H91" s="211"/>
      <c r="I91" s="211"/>
      <c r="J91" s="211"/>
      <c r="K91" s="211"/>
      <c r="L91" s="211"/>
      <c r="M91" s="211"/>
      <c r="N91" s="211"/>
    </row>
    <row r="92" spans="8:14" ht="14.25">
      <c r="H92" s="211"/>
      <c r="I92" s="211"/>
      <c r="J92" s="211"/>
      <c r="K92" s="211"/>
      <c r="L92" s="211"/>
      <c r="M92" s="211"/>
      <c r="N92" s="211"/>
    </row>
    <row r="93" spans="8:14" ht="14.25">
      <c r="H93" s="211"/>
      <c r="I93" s="211"/>
      <c r="J93" s="211"/>
      <c r="K93" s="211"/>
      <c r="L93" s="211"/>
      <c r="M93" s="211"/>
      <c r="N93" s="211"/>
    </row>
    <row r="94" spans="8:14" ht="14.25">
      <c r="H94" s="211"/>
      <c r="I94" s="211"/>
      <c r="J94" s="211"/>
      <c r="K94" s="211"/>
      <c r="L94" s="211"/>
      <c r="M94" s="211"/>
      <c r="N94" s="211"/>
    </row>
    <row r="95" spans="8:14" ht="14.25">
      <c r="H95" s="211"/>
      <c r="I95" s="211"/>
      <c r="J95" s="211"/>
      <c r="K95" s="211"/>
      <c r="L95" s="211"/>
      <c r="M95" s="211"/>
      <c r="N95" s="211"/>
    </row>
    <row r="96" spans="8:14" ht="14.25">
      <c r="H96" s="211"/>
      <c r="I96" s="211"/>
      <c r="J96" s="211"/>
      <c r="K96" s="211"/>
      <c r="L96" s="211"/>
      <c r="M96" s="211"/>
      <c r="N96" s="211"/>
    </row>
    <row r="97" spans="8:14" ht="14.25">
      <c r="H97" s="211"/>
      <c r="I97" s="211"/>
      <c r="J97" s="211"/>
      <c r="K97" s="211"/>
      <c r="L97" s="211"/>
      <c r="M97" s="211"/>
      <c r="N97" s="211"/>
    </row>
    <row r="98" spans="8:14" ht="14.25">
      <c r="H98" s="211"/>
      <c r="I98" s="211"/>
      <c r="J98" s="211"/>
      <c r="K98" s="211"/>
      <c r="L98" s="211"/>
      <c r="M98" s="211"/>
      <c r="N98" s="211"/>
    </row>
    <row r="99" spans="8:14" ht="14.25">
      <c r="H99" s="211"/>
      <c r="I99" s="211"/>
      <c r="J99" s="211"/>
      <c r="K99" s="211"/>
      <c r="L99" s="211"/>
      <c r="M99" s="211"/>
      <c r="N99" s="211"/>
    </row>
    <row r="100" spans="8:14" ht="14.25">
      <c r="H100" s="211"/>
      <c r="I100" s="211"/>
      <c r="J100" s="211"/>
      <c r="K100" s="211"/>
      <c r="L100" s="211"/>
      <c r="M100" s="211"/>
      <c r="N100" s="211"/>
    </row>
    <row r="101" spans="8:14" ht="14.25">
      <c r="H101" s="211"/>
      <c r="I101" s="211"/>
      <c r="J101" s="211"/>
      <c r="K101" s="211"/>
      <c r="L101" s="211"/>
      <c r="M101" s="211"/>
      <c r="N101" s="211"/>
    </row>
    <row r="102" spans="8:14" ht="14.25">
      <c r="H102" s="211"/>
      <c r="I102" s="211"/>
      <c r="J102" s="211"/>
      <c r="K102" s="211"/>
      <c r="L102" s="211"/>
      <c r="M102" s="211"/>
      <c r="N102" s="211"/>
    </row>
    <row r="103" spans="8:14" ht="14.25">
      <c r="H103" s="211"/>
      <c r="I103" s="211"/>
      <c r="J103" s="211"/>
      <c r="K103" s="211"/>
      <c r="L103" s="211"/>
      <c r="M103" s="211"/>
      <c r="N103" s="211"/>
    </row>
    <row r="104" spans="8:14" ht="14.25">
      <c r="H104" s="211"/>
      <c r="I104" s="211"/>
      <c r="J104" s="211"/>
      <c r="K104" s="211"/>
      <c r="L104" s="211"/>
      <c r="M104" s="211"/>
      <c r="N104" s="211"/>
    </row>
    <row r="105" spans="8:14" ht="14.25">
      <c r="H105" s="211"/>
      <c r="I105" s="211"/>
      <c r="J105" s="211"/>
      <c r="K105" s="211"/>
      <c r="L105" s="211"/>
      <c r="M105" s="211"/>
      <c r="N105" s="211"/>
    </row>
    <row r="106" spans="8:14" ht="14.25">
      <c r="H106" s="211"/>
      <c r="I106" s="211"/>
      <c r="J106" s="211"/>
      <c r="K106" s="211"/>
      <c r="L106" s="211"/>
      <c r="M106" s="211"/>
      <c r="N106" s="211"/>
    </row>
    <row r="107" spans="8:14" ht="14.25">
      <c r="H107" s="211"/>
      <c r="I107" s="211"/>
      <c r="J107" s="211"/>
      <c r="K107" s="211"/>
      <c r="L107" s="211"/>
      <c r="M107" s="211"/>
      <c r="N107" s="211"/>
    </row>
    <row r="108" spans="8:14" ht="14.25">
      <c r="H108" s="211"/>
      <c r="I108" s="211"/>
      <c r="J108" s="211"/>
      <c r="K108" s="211"/>
      <c r="L108" s="211"/>
      <c r="M108" s="211"/>
      <c r="N108" s="211"/>
    </row>
    <row r="109" spans="8:14" ht="14.25">
      <c r="H109" s="211"/>
      <c r="I109" s="211"/>
      <c r="J109" s="211"/>
      <c r="K109" s="211"/>
      <c r="L109" s="211"/>
      <c r="M109" s="211"/>
      <c r="N109" s="211"/>
    </row>
    <row r="110" spans="8:14" ht="14.25">
      <c r="H110" s="211"/>
      <c r="I110" s="211"/>
      <c r="J110" s="211"/>
      <c r="K110" s="211"/>
      <c r="L110" s="211"/>
      <c r="M110" s="211"/>
      <c r="N110" s="211"/>
    </row>
    <row r="111" spans="8:14" ht="14.25">
      <c r="H111" s="211"/>
      <c r="I111" s="211"/>
      <c r="J111" s="211"/>
      <c r="K111" s="211"/>
      <c r="L111" s="211"/>
      <c r="M111" s="211"/>
      <c r="N111" s="211"/>
    </row>
    <row r="112" spans="8:14" ht="14.25">
      <c r="H112" s="211"/>
      <c r="I112" s="211"/>
      <c r="J112" s="211"/>
      <c r="K112" s="211"/>
      <c r="L112" s="211"/>
      <c r="M112" s="211"/>
      <c r="N112" s="211"/>
    </row>
    <row r="113" spans="8:14" ht="14.25">
      <c r="H113" s="211"/>
      <c r="I113" s="211"/>
      <c r="J113" s="211"/>
      <c r="K113" s="211"/>
      <c r="L113" s="211"/>
      <c r="M113" s="211"/>
      <c r="N113" s="211"/>
    </row>
    <row r="114" spans="8:14" ht="14.25">
      <c r="H114" s="211"/>
      <c r="I114" s="211"/>
      <c r="J114" s="211"/>
      <c r="K114" s="211"/>
      <c r="L114" s="211"/>
      <c r="M114" s="211"/>
      <c r="N114" s="211"/>
    </row>
    <row r="115" spans="8:14" ht="14.25">
      <c r="H115" s="211"/>
      <c r="I115" s="211"/>
      <c r="J115" s="211"/>
      <c r="K115" s="211"/>
      <c r="L115" s="211"/>
      <c r="M115" s="211"/>
      <c r="N115" s="211"/>
    </row>
    <row r="116" spans="8:14" ht="14.25">
      <c r="H116" s="211"/>
      <c r="I116" s="211"/>
      <c r="J116" s="211"/>
      <c r="K116" s="211"/>
      <c r="L116" s="211"/>
      <c r="M116" s="211"/>
      <c r="N116" s="211"/>
    </row>
    <row r="117" spans="8:14" ht="14.25">
      <c r="H117" s="211"/>
      <c r="I117" s="211"/>
      <c r="J117" s="211"/>
      <c r="K117" s="211"/>
      <c r="L117" s="211"/>
      <c r="M117" s="211"/>
      <c r="N117" s="211"/>
    </row>
    <row r="118" spans="8:14" ht="14.25">
      <c r="H118" s="211"/>
      <c r="I118" s="211"/>
      <c r="J118" s="211"/>
      <c r="K118" s="211"/>
      <c r="L118" s="211"/>
      <c r="M118" s="211"/>
      <c r="N118" s="211"/>
    </row>
    <row r="119" spans="8:14" ht="14.25">
      <c r="H119" s="211"/>
      <c r="I119" s="211"/>
      <c r="J119" s="211"/>
      <c r="K119" s="211"/>
      <c r="L119" s="211"/>
      <c r="M119" s="211"/>
      <c r="N119" s="211"/>
    </row>
    <row r="120" spans="8:14" ht="14.25">
      <c r="H120" s="211"/>
      <c r="I120" s="211"/>
      <c r="J120" s="211"/>
      <c r="K120" s="211"/>
      <c r="L120" s="211"/>
      <c r="M120" s="211"/>
      <c r="N120" s="211"/>
    </row>
    <row r="121" spans="8:14" ht="14.25">
      <c r="H121" s="211"/>
      <c r="I121" s="211"/>
      <c r="J121" s="211"/>
      <c r="K121" s="211"/>
      <c r="L121" s="211"/>
      <c r="M121" s="211"/>
      <c r="N121" s="211"/>
    </row>
    <row r="122" spans="8:14" ht="14.25">
      <c r="H122" s="211"/>
      <c r="I122" s="211"/>
      <c r="J122" s="211"/>
      <c r="K122" s="211"/>
      <c r="L122" s="211"/>
      <c r="M122" s="211"/>
      <c r="N122" s="211"/>
    </row>
    <row r="123" spans="8:14" ht="14.25">
      <c r="H123" s="211"/>
      <c r="I123" s="211"/>
      <c r="J123" s="211"/>
      <c r="K123" s="211"/>
      <c r="L123" s="211"/>
      <c r="M123" s="211"/>
      <c r="N123" s="211"/>
    </row>
    <row r="124" spans="8:14" ht="14.25">
      <c r="H124" s="211"/>
      <c r="I124" s="211"/>
      <c r="J124" s="211"/>
      <c r="K124" s="211"/>
      <c r="L124" s="211"/>
      <c r="M124" s="211"/>
      <c r="N124" s="211"/>
    </row>
    <row r="125" spans="8:14" ht="14.25">
      <c r="H125" s="211"/>
      <c r="I125" s="211"/>
      <c r="J125" s="211"/>
      <c r="K125" s="211"/>
      <c r="L125" s="211"/>
      <c r="M125" s="211"/>
      <c r="N125" s="211"/>
    </row>
    <row r="126" spans="8:14" ht="14.25">
      <c r="H126" s="211"/>
      <c r="I126" s="211"/>
      <c r="J126" s="211"/>
      <c r="K126" s="211"/>
      <c r="L126" s="211"/>
      <c r="M126" s="211"/>
      <c r="N126" s="211"/>
    </row>
    <row r="127" spans="8:14" ht="14.25">
      <c r="H127" s="211"/>
      <c r="I127" s="211"/>
      <c r="J127" s="211"/>
      <c r="K127" s="211"/>
      <c r="L127" s="211"/>
      <c r="M127" s="211"/>
      <c r="N127" s="211"/>
    </row>
    <row r="128" spans="8:14" ht="14.25">
      <c r="H128" s="211"/>
      <c r="I128" s="211"/>
      <c r="J128" s="211"/>
      <c r="K128" s="211"/>
      <c r="L128" s="211"/>
      <c r="M128" s="211"/>
      <c r="N128" s="211"/>
    </row>
    <row r="129" spans="8:14" ht="14.25">
      <c r="H129" s="211"/>
      <c r="I129" s="211"/>
      <c r="J129" s="211"/>
      <c r="K129" s="211"/>
      <c r="L129" s="211"/>
      <c r="M129" s="211"/>
      <c r="N129" s="211"/>
    </row>
    <row r="130" spans="8:14" ht="14.25">
      <c r="H130" s="211"/>
      <c r="I130" s="211"/>
      <c r="J130" s="211"/>
      <c r="K130" s="211"/>
      <c r="L130" s="211"/>
      <c r="M130" s="211"/>
      <c r="N130" s="211"/>
    </row>
    <row r="131" spans="8:14" ht="14.25">
      <c r="H131" s="211"/>
      <c r="I131" s="211"/>
      <c r="J131" s="211"/>
      <c r="K131" s="211"/>
      <c r="L131" s="211"/>
      <c r="M131" s="211"/>
      <c r="N131" s="211"/>
    </row>
    <row r="132" spans="8:14" ht="14.25">
      <c r="H132" s="211"/>
      <c r="I132" s="211"/>
      <c r="J132" s="211"/>
      <c r="K132" s="211"/>
      <c r="L132" s="211"/>
      <c r="M132" s="211"/>
      <c r="N132" s="211"/>
    </row>
    <row r="133" spans="8:14" ht="14.25">
      <c r="H133" s="211"/>
      <c r="I133" s="211"/>
      <c r="J133" s="211"/>
      <c r="K133" s="211"/>
      <c r="L133" s="211"/>
      <c r="M133" s="211"/>
      <c r="N133" s="211"/>
    </row>
    <row r="134" spans="8:14" ht="14.25">
      <c r="H134" s="211"/>
      <c r="I134" s="211"/>
      <c r="J134" s="211"/>
      <c r="K134" s="211"/>
      <c r="L134" s="211"/>
      <c r="M134" s="211"/>
      <c r="N134" s="211"/>
    </row>
    <row r="135" spans="8:14" ht="14.25">
      <c r="H135" s="211"/>
      <c r="I135" s="211"/>
      <c r="J135" s="211"/>
      <c r="K135" s="211"/>
      <c r="L135" s="211"/>
      <c r="M135" s="211"/>
      <c r="N135" s="211"/>
    </row>
    <row r="136" spans="8:14" ht="14.25">
      <c r="H136" s="211"/>
      <c r="I136" s="211"/>
      <c r="J136" s="211"/>
      <c r="K136" s="211"/>
      <c r="L136" s="211"/>
      <c r="M136" s="211"/>
      <c r="N136" s="211"/>
    </row>
    <row r="137" spans="8:14" ht="14.25">
      <c r="H137" s="211"/>
      <c r="I137" s="211"/>
      <c r="J137" s="211"/>
      <c r="K137" s="211"/>
      <c r="L137" s="211"/>
      <c r="M137" s="211"/>
      <c r="N137" s="211"/>
    </row>
    <row r="138" spans="8:14" ht="14.25">
      <c r="H138" s="211"/>
      <c r="I138" s="211"/>
      <c r="J138" s="211"/>
      <c r="K138" s="211"/>
      <c r="L138" s="211"/>
      <c r="M138" s="211"/>
      <c r="N138" s="211"/>
    </row>
    <row r="139" spans="8:14" ht="14.25">
      <c r="H139" s="211"/>
      <c r="I139" s="211"/>
      <c r="J139" s="211"/>
      <c r="K139" s="211"/>
      <c r="L139" s="211"/>
      <c r="M139" s="211"/>
      <c r="N139" s="211"/>
    </row>
    <row r="140" spans="8:14" ht="14.25">
      <c r="H140" s="211"/>
      <c r="I140" s="211"/>
      <c r="J140" s="211"/>
      <c r="K140" s="211"/>
      <c r="L140" s="211"/>
      <c r="M140" s="211"/>
      <c r="N140" s="211"/>
    </row>
    <row r="141" spans="8:14" ht="14.25">
      <c r="H141" s="211"/>
      <c r="I141" s="211"/>
      <c r="J141" s="211"/>
      <c r="K141" s="211"/>
      <c r="L141" s="211"/>
      <c r="M141" s="211"/>
      <c r="N141" s="211"/>
    </row>
    <row r="142" spans="8:14" ht="14.25">
      <c r="H142" s="211"/>
      <c r="I142" s="211"/>
      <c r="J142" s="211"/>
      <c r="K142" s="211"/>
      <c r="L142" s="211"/>
      <c r="M142" s="211"/>
      <c r="N142" s="211"/>
    </row>
    <row r="143" spans="8:14" ht="14.25">
      <c r="H143" s="211"/>
      <c r="I143" s="211"/>
      <c r="J143" s="211"/>
      <c r="K143" s="211"/>
      <c r="L143" s="211"/>
      <c r="M143" s="211"/>
      <c r="N143" s="211"/>
    </row>
    <row r="144" spans="8:14" ht="14.25">
      <c r="H144" s="211"/>
      <c r="I144" s="211"/>
      <c r="J144" s="211"/>
      <c r="K144" s="211"/>
      <c r="L144" s="211"/>
      <c r="M144" s="211"/>
      <c r="N144" s="211"/>
    </row>
    <row r="145" spans="8:14" ht="14.25">
      <c r="H145" s="211"/>
      <c r="I145" s="211"/>
      <c r="J145" s="211"/>
      <c r="K145" s="211"/>
      <c r="L145" s="211"/>
      <c r="M145" s="211"/>
      <c r="N145" s="211"/>
    </row>
    <row r="146" spans="8:14" ht="14.25">
      <c r="H146" s="211"/>
      <c r="I146" s="211"/>
      <c r="J146" s="211"/>
      <c r="K146" s="211"/>
      <c r="L146" s="211"/>
      <c r="M146" s="211"/>
      <c r="N146" s="211"/>
    </row>
    <row r="147" spans="8:14" ht="14.25">
      <c r="H147" s="211"/>
      <c r="I147" s="211"/>
      <c r="J147" s="211"/>
      <c r="K147" s="211"/>
      <c r="L147" s="211"/>
      <c r="M147" s="211"/>
      <c r="N147" s="211"/>
    </row>
    <row r="148" spans="8:14" ht="14.25">
      <c r="H148" s="211"/>
      <c r="I148" s="211"/>
      <c r="J148" s="211"/>
      <c r="K148" s="211"/>
      <c r="L148" s="211"/>
      <c r="M148" s="211"/>
      <c r="N148" s="211"/>
    </row>
    <row r="149" spans="8:14" ht="14.25">
      <c r="H149" s="211"/>
      <c r="I149" s="211"/>
      <c r="J149" s="211"/>
      <c r="K149" s="211"/>
      <c r="L149" s="211"/>
      <c r="M149" s="211"/>
      <c r="N149" s="211"/>
    </row>
    <row r="150" spans="8:14" ht="14.25">
      <c r="H150" s="211"/>
      <c r="I150" s="211"/>
      <c r="J150" s="211"/>
      <c r="K150" s="211"/>
      <c r="L150" s="211"/>
      <c r="M150" s="211"/>
      <c r="N150" s="211"/>
    </row>
    <row r="151" spans="8:14" ht="14.25">
      <c r="H151" s="211"/>
      <c r="I151" s="211"/>
      <c r="J151" s="211"/>
      <c r="K151" s="211"/>
      <c r="L151" s="211"/>
      <c r="M151" s="211"/>
      <c r="N151" s="211"/>
    </row>
    <row r="152" spans="8:14" ht="14.25">
      <c r="H152" s="211"/>
      <c r="I152" s="211"/>
      <c r="J152" s="211"/>
      <c r="K152" s="211"/>
      <c r="L152" s="211"/>
      <c r="M152" s="211"/>
      <c r="N152" s="211"/>
    </row>
    <row r="153" spans="8:14" ht="14.25">
      <c r="H153" s="211"/>
      <c r="I153" s="211"/>
      <c r="J153" s="211"/>
      <c r="K153" s="211"/>
      <c r="L153" s="211"/>
      <c r="M153" s="211"/>
      <c r="N153" s="211"/>
    </row>
    <row r="154" spans="8:14" ht="14.25">
      <c r="H154" s="211"/>
      <c r="I154" s="211"/>
      <c r="J154" s="211"/>
      <c r="K154" s="211"/>
      <c r="L154" s="211"/>
      <c r="M154" s="211"/>
      <c r="N154" s="211"/>
    </row>
    <row r="155" spans="8:14" ht="14.25">
      <c r="H155" s="211"/>
      <c r="I155" s="211"/>
      <c r="J155" s="211"/>
      <c r="K155" s="211"/>
      <c r="L155" s="211"/>
      <c r="M155" s="211"/>
      <c r="N155" s="211"/>
    </row>
    <row r="156" spans="8:14" ht="14.25">
      <c r="H156" s="211"/>
      <c r="I156" s="211"/>
      <c r="J156" s="211"/>
      <c r="K156" s="211"/>
      <c r="L156" s="211"/>
      <c r="M156" s="211"/>
      <c r="N156" s="211"/>
    </row>
    <row r="157" spans="8:14" ht="14.25">
      <c r="H157" s="211"/>
      <c r="I157" s="211"/>
      <c r="J157" s="211"/>
      <c r="K157" s="211"/>
      <c r="L157" s="211"/>
      <c r="M157" s="211"/>
      <c r="N157" s="211"/>
    </row>
    <row r="158" spans="8:14" ht="14.25">
      <c r="H158" s="211"/>
      <c r="I158" s="211"/>
      <c r="J158" s="211"/>
      <c r="K158" s="211"/>
      <c r="L158" s="211"/>
      <c r="M158" s="211"/>
      <c r="N158" s="211"/>
    </row>
    <row r="159" spans="8:14" ht="14.25">
      <c r="H159" s="211"/>
      <c r="I159" s="211"/>
      <c r="J159" s="211"/>
      <c r="K159" s="211"/>
      <c r="L159" s="211"/>
      <c r="M159" s="211"/>
      <c r="N159" s="211"/>
    </row>
    <row r="160" spans="8:14" ht="14.25">
      <c r="H160" s="211"/>
      <c r="I160" s="211"/>
      <c r="J160" s="211"/>
      <c r="K160" s="211"/>
      <c r="L160" s="211"/>
      <c r="M160" s="211"/>
      <c r="N160" s="211"/>
    </row>
    <row r="161" spans="8:14" ht="14.25">
      <c r="H161" s="211"/>
      <c r="I161" s="211"/>
      <c r="J161" s="211"/>
      <c r="K161" s="211"/>
      <c r="L161" s="211"/>
      <c r="M161" s="211"/>
      <c r="N161" s="211"/>
    </row>
    <row r="162" spans="8:14" ht="14.25">
      <c r="H162" s="211"/>
      <c r="I162" s="211"/>
      <c r="J162" s="211"/>
      <c r="K162" s="211"/>
      <c r="L162" s="211"/>
      <c r="M162" s="211"/>
      <c r="N162" s="211"/>
    </row>
    <row r="163" spans="8:14" ht="14.25">
      <c r="H163" s="211"/>
      <c r="I163" s="211"/>
      <c r="J163" s="211"/>
      <c r="K163" s="211"/>
      <c r="L163" s="211"/>
      <c r="M163" s="211"/>
      <c r="N163" s="211"/>
    </row>
    <row r="164" spans="8:14" ht="14.25">
      <c r="H164" s="211"/>
      <c r="I164" s="211"/>
      <c r="J164" s="211"/>
      <c r="K164" s="211"/>
      <c r="L164" s="211"/>
      <c r="M164" s="211"/>
      <c r="N164" s="211"/>
    </row>
    <row r="165" spans="8:14" ht="14.25">
      <c r="H165" s="211"/>
      <c r="I165" s="211"/>
      <c r="J165" s="211"/>
      <c r="K165" s="211"/>
      <c r="L165" s="211"/>
      <c r="M165" s="211"/>
      <c r="N165" s="211"/>
    </row>
    <row r="166" spans="8:14" ht="14.25">
      <c r="H166" s="211"/>
      <c r="I166" s="211"/>
      <c r="J166" s="211"/>
      <c r="K166" s="211"/>
      <c r="L166" s="211"/>
      <c r="M166" s="211"/>
      <c r="N166" s="211"/>
    </row>
    <row r="167" spans="8:14" ht="14.25">
      <c r="H167" s="211"/>
      <c r="I167" s="211"/>
      <c r="J167" s="211"/>
      <c r="K167" s="211"/>
      <c r="L167" s="211"/>
      <c r="M167" s="211"/>
      <c r="N167" s="211"/>
    </row>
    <row r="168" spans="8:14" ht="14.25">
      <c r="H168" s="211"/>
      <c r="I168" s="211"/>
      <c r="J168" s="211"/>
      <c r="K168" s="211"/>
      <c r="L168" s="211"/>
      <c r="M168" s="211"/>
      <c r="N168" s="211"/>
    </row>
    <row r="169" spans="8:14" ht="14.25">
      <c r="H169" s="211"/>
      <c r="I169" s="211"/>
      <c r="J169" s="211"/>
      <c r="K169" s="211"/>
      <c r="L169" s="211"/>
      <c r="M169" s="211"/>
      <c r="N169" s="211"/>
    </row>
    <row r="170" spans="8:14" ht="14.25">
      <c r="H170" s="211"/>
      <c r="I170" s="211"/>
      <c r="J170" s="211"/>
      <c r="K170" s="211"/>
      <c r="L170" s="211"/>
      <c r="M170" s="211"/>
      <c r="N170" s="211"/>
    </row>
    <row r="171" spans="8:14" ht="14.25">
      <c r="H171" s="211"/>
      <c r="I171" s="211"/>
      <c r="J171" s="211"/>
      <c r="K171" s="211"/>
      <c r="L171" s="211"/>
      <c r="M171" s="211"/>
      <c r="N171" s="211"/>
    </row>
    <row r="172" spans="8:14" ht="14.25">
      <c r="H172" s="211"/>
      <c r="I172" s="211"/>
      <c r="J172" s="211"/>
      <c r="K172" s="211"/>
      <c r="L172" s="211"/>
      <c r="M172" s="211"/>
      <c r="N172" s="211"/>
    </row>
    <row r="173" spans="8:14" ht="14.25">
      <c r="H173" s="211"/>
      <c r="I173" s="211"/>
      <c r="J173" s="211"/>
      <c r="K173" s="211"/>
      <c r="L173" s="211"/>
      <c r="M173" s="211"/>
      <c r="N173" s="211"/>
    </row>
    <row r="174" spans="8:14" ht="14.25">
      <c r="H174" s="211"/>
      <c r="I174" s="211"/>
      <c r="J174" s="211"/>
      <c r="K174" s="211"/>
      <c r="L174" s="211"/>
      <c r="M174" s="211"/>
      <c r="N174" s="211"/>
    </row>
  </sheetData>
  <sheetProtection/>
  <mergeCells count="62">
    <mergeCell ref="F44:K44"/>
    <mergeCell ref="R39:R41"/>
    <mergeCell ref="F36:K36"/>
    <mergeCell ref="F38:K38"/>
    <mergeCell ref="Q39:Q41"/>
    <mergeCell ref="O36:Q36"/>
    <mergeCell ref="O37:Q37"/>
    <mergeCell ref="O29:Q30"/>
    <mergeCell ref="R29:R30"/>
    <mergeCell ref="O31:Q32"/>
    <mergeCell ref="R31:R32"/>
    <mergeCell ref="D18:G18"/>
    <mergeCell ref="R23:R24"/>
    <mergeCell ref="I31:J31"/>
    <mergeCell ref="K20:N20"/>
    <mergeCell ref="K21:N21"/>
    <mergeCell ref="O27:Q27"/>
    <mergeCell ref="O28:Q28"/>
    <mergeCell ref="I21:J21"/>
    <mergeCell ref="I10:J11"/>
    <mergeCell ref="K10:N11"/>
    <mergeCell ref="K12:N12"/>
    <mergeCell ref="K13:N13"/>
    <mergeCell ref="K14:N14"/>
    <mergeCell ref="K15:N15"/>
    <mergeCell ref="E25:K25"/>
    <mergeCell ref="D21:G21"/>
    <mergeCell ref="D20:G20"/>
    <mergeCell ref="D19:G19"/>
    <mergeCell ref="K19:N19"/>
    <mergeCell ref="O23:Q24"/>
    <mergeCell ref="K16:N16"/>
    <mergeCell ref="K17:N17"/>
    <mergeCell ref="K18:N18"/>
    <mergeCell ref="I19:J19"/>
    <mergeCell ref="I15:J15"/>
    <mergeCell ref="I16:J16"/>
    <mergeCell ref="I17:J17"/>
    <mergeCell ref="D12:G12"/>
    <mergeCell ref="D17:G17"/>
    <mergeCell ref="D16:G16"/>
    <mergeCell ref="D15:G15"/>
    <mergeCell ref="K3:S4"/>
    <mergeCell ref="F42:K42"/>
    <mergeCell ref="I20:J20"/>
    <mergeCell ref="O35:Q35"/>
    <mergeCell ref="R9:R11"/>
    <mergeCell ref="Q9:Q11"/>
    <mergeCell ref="K6:S6"/>
    <mergeCell ref="K9:P9"/>
    <mergeCell ref="C3:I6"/>
    <mergeCell ref="I13:J13"/>
    <mergeCell ref="O10:O11"/>
    <mergeCell ref="D10:G11"/>
    <mergeCell ref="D9:J9"/>
    <mergeCell ref="P10:P11"/>
    <mergeCell ref="I12:J12"/>
    <mergeCell ref="I18:J18"/>
    <mergeCell ref="H10:H11"/>
    <mergeCell ref="D14:G14"/>
    <mergeCell ref="D13:G13"/>
    <mergeCell ref="I14:J14"/>
  </mergeCells>
  <conditionalFormatting sqref="Q49:S49 K49:P50 R48">
    <cfRule type="cellIs" priority="7" dxfId="101" operator="equal" stopIfTrue="1">
      <formula>"Uzupełnij dane !!!"</formula>
    </cfRule>
  </conditionalFormatting>
  <conditionalFormatting sqref="Q12:Q21">
    <cfRule type="cellIs" priority="1" dxfId="102" operator="equal" stopIfTrue="1">
      <formula>0</formula>
    </cfRule>
  </conditionalFormatting>
  <printOptions/>
  <pageMargins left="0.31496062992125984" right="0.31496062992125984" top="0.35433070866141736" bottom="0.35433070866141736" header="0.31496062992125984" footer="0.31496062992125984"/>
  <pageSetup fitToHeight="1" fitToWidth="1" horizontalDpi="200" verticalDpi="2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Stowarzyszenie Klon/Jawor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Niecikowska</dc:creator>
  <cp:keywords/>
  <dc:description/>
  <cp:lastModifiedBy>Krzysztof Śliwiński</cp:lastModifiedBy>
  <cp:lastPrinted>2015-01-23T23:39:03Z</cp:lastPrinted>
  <dcterms:created xsi:type="dcterms:W3CDTF">2014-10-18T20:52:59Z</dcterms:created>
  <dcterms:modified xsi:type="dcterms:W3CDTF">2015-04-07T12:18:37Z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